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GlaubensRäume\Gebäudelisten\"/>
    </mc:Choice>
  </mc:AlternateContent>
  <xr:revisionPtr revIDLastSave="0" documentId="13_ncr:1_{8013A5EE-65DE-4B2F-9260-C9F1AEFA159D}" xr6:coauthVersionLast="47" xr6:coauthVersionMax="47" xr10:uidLastSave="{00000000-0000-0000-0000-000000000000}"/>
  <bookViews>
    <workbookView xWindow="9290" yWindow="5120" windowWidth="28800" windowHeight="15450" xr2:uid="{00000000-000D-0000-FFFF-FFFF00000000}"/>
  </bookViews>
  <sheets>
    <sheet name="Bestand 2018_2025" sheetId="1" r:id="rId1"/>
    <sheet name="Planung 2030_2035" sheetId="4" r:id="rId2"/>
    <sheet name="Belegungsplan" sheetId="3" r:id="rId3"/>
    <sheet name="Sakralgebäude" sheetId="5" r:id="rId4"/>
  </sheets>
  <definedNames>
    <definedName name="_xlnm.Print_Area" localSheetId="2">Belegungsplan!$A$1:$T$21</definedName>
    <definedName name="_xlnm.Print_Area" localSheetId="3">Sakralgebäude!$A$1:$F$36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5" l="1"/>
  <c r="F7" i="5"/>
  <c r="F9" i="5"/>
  <c r="F10" i="5"/>
  <c r="F12" i="5"/>
  <c r="F13" i="5"/>
  <c r="F15" i="5"/>
  <c r="F16" i="5"/>
  <c r="F17" i="5"/>
  <c r="F18" i="5"/>
  <c r="F19" i="5"/>
  <c r="F20" i="5"/>
  <c r="F21" i="5"/>
  <c r="F22" i="5"/>
  <c r="F23" i="5"/>
  <c r="F24" i="5"/>
  <c r="F25" i="5"/>
  <c r="F27" i="5"/>
  <c r="F29" i="5"/>
  <c r="F30" i="5"/>
  <c r="F32" i="5"/>
  <c r="F33" i="5"/>
  <c r="F34" i="5"/>
  <c r="F35" i="5"/>
  <c r="F36" i="5" l="1"/>
  <c r="V7" i="4"/>
  <c r="W7" i="4"/>
  <c r="AD7" i="4"/>
  <c r="AE7" i="4"/>
  <c r="AN7" i="4"/>
  <c r="AO7" i="4"/>
  <c r="AQ7" i="4"/>
  <c r="V8" i="4"/>
  <c r="W8" i="4"/>
  <c r="AE8" i="4"/>
  <c r="AN8" i="4"/>
  <c r="AO8" i="4" s="1"/>
  <c r="V9" i="4"/>
  <c r="W9" i="4"/>
  <c r="AD9" i="4" s="1"/>
  <c r="AE9" i="4"/>
  <c r="AN9" i="4"/>
  <c r="AO9" i="4" s="1"/>
  <c r="V10" i="4"/>
  <c r="W10" i="4"/>
  <c r="AD10" i="4"/>
  <c r="AE10" i="4"/>
  <c r="AN10" i="4"/>
  <c r="AO10" i="4"/>
  <c r="AQ10" i="4"/>
  <c r="V11" i="4"/>
  <c r="W11" i="4"/>
  <c r="AD11" i="4"/>
  <c r="AE11" i="4"/>
  <c r="AN11" i="4"/>
  <c r="AO11" i="4"/>
  <c r="AQ11" i="4"/>
  <c r="V12" i="4"/>
  <c r="W12" i="4"/>
  <c r="AE12" i="4"/>
  <c r="AN12" i="4"/>
  <c r="AO12" i="4" s="1"/>
  <c r="AQ12" i="4"/>
  <c r="V13" i="4"/>
  <c r="W13" i="4"/>
  <c r="AE13" i="4"/>
  <c r="AN13" i="4"/>
  <c r="AQ13" i="4" s="1"/>
  <c r="AO13" i="4"/>
  <c r="V14" i="4"/>
  <c r="W14" i="4"/>
  <c r="AD14" i="4"/>
  <c r="AE14" i="4"/>
  <c r="AN14" i="4"/>
  <c r="AO14" i="4"/>
  <c r="AQ14" i="4"/>
  <c r="V15" i="4"/>
  <c r="W15" i="4"/>
  <c r="AD15" i="4" s="1"/>
  <c r="AE15" i="4"/>
  <c r="AN15" i="4"/>
  <c r="AO15" i="4" s="1"/>
  <c r="AQ15" i="4"/>
  <c r="V16" i="4"/>
  <c r="W16" i="4"/>
  <c r="AD16" i="4"/>
  <c r="AE16" i="4"/>
  <c r="AN16" i="4"/>
  <c r="AO16" i="4" s="1"/>
  <c r="AQ16" i="4"/>
  <c r="V17" i="4"/>
  <c r="W17" i="4"/>
  <c r="AE17" i="4"/>
  <c r="AN17" i="4"/>
  <c r="AO17" i="4"/>
  <c r="AQ17" i="4"/>
  <c r="V18" i="4"/>
  <c r="W18" i="4"/>
  <c r="AD18" i="4"/>
  <c r="AE18" i="4"/>
  <c r="AN18" i="4"/>
  <c r="AO18" i="4" s="1"/>
  <c r="AQ18" i="4"/>
  <c r="V19" i="4"/>
  <c r="W19" i="4"/>
  <c r="AD19" i="4"/>
  <c r="AE19" i="4"/>
  <c r="AN19" i="4"/>
  <c r="AO19" i="4"/>
  <c r="AQ19" i="4"/>
  <c r="V20" i="4"/>
  <c r="W20" i="4"/>
  <c r="AD20" i="4"/>
  <c r="AE20" i="4"/>
  <c r="AN20" i="4"/>
  <c r="AO20" i="4" s="1"/>
  <c r="V21" i="4"/>
  <c r="W21" i="4"/>
  <c r="AD21" i="4"/>
  <c r="AE21" i="4"/>
  <c r="AN21" i="4"/>
  <c r="AO21" i="4"/>
  <c r="AQ21" i="4"/>
  <c r="V22" i="4"/>
  <c r="W22" i="4"/>
  <c r="AD22" i="4"/>
  <c r="AE22" i="4"/>
  <c r="AN22" i="4"/>
  <c r="AO22" i="4"/>
  <c r="AQ22" i="4"/>
  <c r="V23" i="4"/>
  <c r="W23" i="4"/>
  <c r="AD23" i="4"/>
  <c r="AE23" i="4"/>
  <c r="AN23" i="4"/>
  <c r="AO23" i="4"/>
  <c r="AQ23" i="4"/>
  <c r="V24" i="4"/>
  <c r="W24" i="4"/>
  <c r="AE24" i="4"/>
  <c r="AN24" i="4"/>
  <c r="AO24" i="4"/>
  <c r="AQ24" i="4"/>
  <c r="V25" i="4"/>
  <c r="W25" i="4"/>
  <c r="AD25" i="4" s="1"/>
  <c r="AE25" i="4"/>
  <c r="AN25" i="4"/>
  <c r="AQ25" i="4" s="1"/>
  <c r="AO25" i="4"/>
  <c r="V26" i="4"/>
  <c r="W26" i="4"/>
  <c r="AD26" i="4"/>
  <c r="AE26" i="4"/>
  <c r="AN26" i="4"/>
  <c r="AO26" i="4"/>
  <c r="AQ26" i="4"/>
  <c r="V27" i="4"/>
  <c r="W27" i="4"/>
  <c r="AD27" i="4" s="1"/>
  <c r="AE27" i="4"/>
  <c r="AN27" i="4"/>
  <c r="AO27" i="4"/>
  <c r="AQ27" i="4"/>
  <c r="V28" i="4"/>
  <c r="W28" i="4"/>
  <c r="AD28" i="4"/>
  <c r="AE28" i="4"/>
  <c r="AN28" i="4"/>
  <c r="AO28" i="4"/>
  <c r="AQ28" i="4"/>
  <c r="V29" i="4"/>
  <c r="W29" i="4"/>
  <c r="AE29" i="4"/>
  <c r="AN29" i="4"/>
  <c r="AO29" i="4"/>
  <c r="AQ29" i="4"/>
  <c r="V30" i="4"/>
  <c r="W30" i="4"/>
  <c r="AD30" i="4"/>
  <c r="AE30" i="4"/>
  <c r="AN30" i="4"/>
  <c r="AO30" i="4" s="1"/>
  <c r="AQ30" i="4"/>
  <c r="V31" i="4"/>
  <c r="W31" i="4"/>
  <c r="AD31" i="4"/>
  <c r="AE31" i="4"/>
  <c r="AN31" i="4"/>
  <c r="AO31" i="4"/>
  <c r="AQ31" i="4"/>
  <c r="V32" i="4"/>
  <c r="W32" i="4"/>
  <c r="AD32" i="4"/>
  <c r="AE32" i="4"/>
  <c r="AN32" i="4"/>
  <c r="AO32" i="4" s="1"/>
  <c r="V33" i="4"/>
  <c r="W33" i="4"/>
  <c r="AD33" i="4"/>
  <c r="AE33" i="4"/>
  <c r="AN33" i="4"/>
  <c r="AO33" i="4"/>
  <c r="AQ33" i="4"/>
  <c r="V34" i="4"/>
  <c r="W34" i="4"/>
  <c r="AD34" i="4"/>
  <c r="AE34" i="4"/>
  <c r="AN34" i="4"/>
  <c r="AO34" i="4" s="1"/>
  <c r="AQ34" i="4"/>
  <c r="V35" i="4"/>
  <c r="W35" i="4"/>
  <c r="AD35" i="4"/>
  <c r="AE35" i="4"/>
  <c r="AN35" i="4"/>
  <c r="AO35" i="4"/>
  <c r="AQ35" i="4"/>
  <c r="V36" i="4"/>
  <c r="W36" i="4"/>
  <c r="AE36" i="4"/>
  <c r="AN36" i="4"/>
  <c r="AO36" i="4"/>
  <c r="AQ36" i="4"/>
  <c r="V37" i="4"/>
  <c r="W37" i="4"/>
  <c r="AD37" i="4"/>
  <c r="AE37" i="4"/>
  <c r="AN37" i="4"/>
  <c r="AQ37" i="4" s="1"/>
  <c r="AO37" i="4"/>
  <c r="V38" i="4"/>
  <c r="W38" i="4"/>
  <c r="AD38" i="4"/>
  <c r="AE38" i="4"/>
  <c r="AN38" i="4"/>
  <c r="AO38" i="4"/>
  <c r="AQ38" i="4"/>
  <c r="AC40" i="4"/>
  <c r="AD36" i="4" l="1"/>
  <c r="AD29" i="4"/>
  <c r="AD24" i="4"/>
  <c r="AD17" i="4"/>
  <c r="AD13" i="4"/>
  <c r="AD12" i="4"/>
  <c r="AD8" i="4"/>
  <c r="AE40" i="4"/>
  <c r="AQ40" i="4"/>
  <c r="AD40" i="4"/>
  <c r="AQ9" i="4"/>
  <c r="AQ32" i="4"/>
  <c r="AQ20" i="4"/>
  <c r="AQ8" i="4"/>
  <c r="AQ39" i="4" s="1"/>
  <c r="R4" i="3" l="1"/>
  <c r="S4" i="3" s="1"/>
  <c r="T4" i="3"/>
  <c r="R5" i="3"/>
  <c r="S5" i="3" s="1"/>
  <c r="T5" i="3"/>
  <c r="R6" i="3"/>
  <c r="S6" i="3" s="1"/>
  <c r="T6" i="3"/>
  <c r="R7" i="3"/>
  <c r="S7" i="3" s="1"/>
  <c r="T7" i="3"/>
  <c r="R8" i="3"/>
  <c r="S8" i="3" s="1"/>
  <c r="T8" i="3"/>
  <c r="R9" i="3"/>
  <c r="S9" i="3" s="1"/>
  <c r="T9" i="3"/>
  <c r="R10" i="3"/>
  <c r="S10" i="3" s="1"/>
  <c r="T10" i="3"/>
  <c r="R11" i="3"/>
  <c r="S11" i="3" s="1"/>
  <c r="T11" i="3"/>
  <c r="R12" i="3"/>
  <c r="S12" i="3" s="1"/>
  <c r="T12" i="3"/>
  <c r="R13" i="3"/>
  <c r="S13" i="3" s="1"/>
  <c r="T13" i="3"/>
  <c r="R14" i="3"/>
  <c r="S14" i="3" s="1"/>
  <c r="T14" i="3"/>
  <c r="R15" i="3"/>
  <c r="S15" i="3" s="1"/>
  <c r="T15" i="3"/>
  <c r="R16" i="3"/>
  <c r="S16" i="3" s="1"/>
  <c r="T16" i="3"/>
  <c r="R17" i="3"/>
  <c r="S17" i="3" s="1"/>
  <c r="T17" i="3"/>
  <c r="R18" i="3"/>
  <c r="S18" i="3" s="1"/>
  <c r="T18" i="3"/>
  <c r="R19" i="3"/>
  <c r="S19" i="3"/>
  <c r="T19" i="3"/>
  <c r="R20" i="3"/>
  <c r="S20" i="3" s="1"/>
  <c r="T20" i="3"/>
  <c r="R21" i="3"/>
  <c r="S21" i="3" s="1"/>
  <c r="T21" i="3"/>
  <c r="R22" i="3"/>
  <c r="S22" i="3" s="1"/>
  <c r="T22" i="3"/>
  <c r="R23" i="3"/>
  <c r="S23" i="3"/>
  <c r="T23" i="3"/>
  <c r="R24" i="3"/>
  <c r="S24" i="3" s="1"/>
  <c r="T24" i="3"/>
  <c r="R25" i="3"/>
  <c r="S25" i="3"/>
  <c r="T25" i="3"/>
  <c r="R26" i="3"/>
  <c r="S26" i="3"/>
  <c r="T26" i="3"/>
  <c r="R27" i="3"/>
  <c r="S27" i="3"/>
  <c r="T27" i="3"/>
  <c r="R28" i="3"/>
  <c r="S28" i="3"/>
  <c r="T28" i="3"/>
  <c r="R29" i="3"/>
  <c r="S29" i="3"/>
  <c r="T29" i="3"/>
  <c r="R30" i="3"/>
  <c r="S30" i="3"/>
  <c r="T30" i="3"/>
  <c r="R31" i="3"/>
  <c r="S31" i="3"/>
  <c r="T31" i="3"/>
  <c r="R32" i="3"/>
  <c r="S32" i="3"/>
  <c r="T32" i="3"/>
  <c r="R33" i="3"/>
  <c r="S33" i="3"/>
  <c r="T33" i="3"/>
  <c r="R34" i="3"/>
  <c r="S34" i="3"/>
  <c r="T34" i="3"/>
  <c r="R35" i="3"/>
  <c r="S35" i="3"/>
  <c r="T35" i="3"/>
  <c r="R36" i="3"/>
  <c r="S36" i="3"/>
  <c r="T36" i="3"/>
  <c r="R37" i="3"/>
  <c r="S37" i="3"/>
  <c r="T37" i="3"/>
  <c r="R38" i="3"/>
  <c r="S38" i="3"/>
  <c r="T38" i="3"/>
  <c r="R39" i="3"/>
  <c r="S39" i="3"/>
  <c r="T39" i="3"/>
  <c r="R40" i="3"/>
  <c r="S40" i="3"/>
  <c r="T40" i="3"/>
  <c r="R41" i="3"/>
  <c r="S41" i="3"/>
  <c r="T41" i="3"/>
  <c r="R42" i="3"/>
  <c r="S42" i="3"/>
  <c r="T42" i="3"/>
  <c r="R43" i="3"/>
  <c r="S43" i="3"/>
  <c r="T43" i="3"/>
  <c r="R44" i="3"/>
  <c r="S44" i="3"/>
  <c r="T44" i="3"/>
  <c r="R45" i="3"/>
  <c r="S45" i="3"/>
  <c r="T45" i="3"/>
  <c r="R46" i="3"/>
  <c r="S46" i="3"/>
  <c r="T46" i="3"/>
  <c r="R47" i="3"/>
  <c r="S47" i="3"/>
  <c r="T47" i="3"/>
  <c r="R48" i="3"/>
  <c r="S48" i="3"/>
  <c r="T48" i="3"/>
  <c r="R49" i="3"/>
  <c r="S49" i="3"/>
  <c r="T49" i="3"/>
  <c r="R50" i="3"/>
  <c r="S50" i="3"/>
  <c r="T50" i="3"/>
  <c r="T51" i="3"/>
  <c r="S54" i="3"/>
  <c r="S51" i="3" l="1"/>
  <c r="S55" i="3" s="1"/>
  <c r="R51" i="3"/>
  <c r="AU13" i="1"/>
  <c r="AX13" i="1" s="1"/>
  <c r="AU12" i="1"/>
  <c r="AU11" i="1"/>
  <c r="AU10" i="1"/>
  <c r="AU9" i="1"/>
  <c r="AU8" i="1"/>
  <c r="AU7" i="1"/>
  <c r="AV13" i="1" l="1"/>
  <c r="AW13" i="1" s="1"/>
  <c r="AA13" i="1"/>
  <c r="Z13" i="1"/>
  <c r="Y13" i="1"/>
  <c r="AF13" i="1" l="1"/>
  <c r="AG13" i="1" s="1"/>
  <c r="AH13" i="1"/>
  <c r="AI13" i="1" s="1"/>
  <c r="AX11" i="1"/>
  <c r="AX10" i="1"/>
  <c r="AA10" i="1"/>
  <c r="AA11" i="1"/>
  <c r="Z12" i="1"/>
  <c r="Z11" i="1"/>
  <c r="Z10" i="1"/>
  <c r="Y12" i="1"/>
  <c r="Y11" i="1"/>
  <c r="Y10" i="1"/>
  <c r="P12" i="1"/>
  <c r="P10" i="1"/>
  <c r="AF10" i="1" l="1"/>
  <c r="AF11" i="1"/>
  <c r="AV10" i="1"/>
  <c r="AW10" i="1" s="1"/>
  <c r="AX12" i="1"/>
  <c r="AV12" i="1"/>
  <c r="AW12" i="1" s="1"/>
  <c r="AV11" i="1"/>
  <c r="AW11" i="1" s="1"/>
  <c r="AH11" i="1" l="1"/>
  <c r="AI11" i="1" s="1"/>
  <c r="AG11" i="1"/>
  <c r="AH10" i="1"/>
  <c r="AI10" i="1" s="1"/>
  <c r="AG10" i="1"/>
  <c r="Z9" i="1"/>
  <c r="Z8" i="1"/>
  <c r="Z7" i="1"/>
  <c r="AA9" i="1"/>
  <c r="AA8" i="1"/>
  <c r="AA7" i="1"/>
  <c r="AA12" i="1" s="1"/>
  <c r="AF12" i="1" s="1"/>
  <c r="AG12" i="1" s="1"/>
  <c r="AH12" i="1" l="1"/>
  <c r="AI12" i="1" s="1"/>
  <c r="AF7" i="1"/>
  <c r="AG7" i="1" s="1"/>
  <c r="AF8" i="1"/>
  <c r="AG8" i="1" s="1"/>
  <c r="AF9" i="1"/>
  <c r="AG9" i="1" s="1"/>
  <c r="Y9" i="1"/>
  <c r="Y8" i="1"/>
  <c r="Y7" i="1"/>
  <c r="AX9" i="1"/>
  <c r="AH9" i="1" l="1"/>
  <c r="AI9" i="1" s="1"/>
  <c r="AH8" i="1"/>
  <c r="AI8" i="1" s="1"/>
  <c r="AH7" i="1"/>
  <c r="AI7" i="1" s="1"/>
  <c r="AV7" i="1"/>
  <c r="AW7" i="1" s="1"/>
  <c r="AV8" i="1"/>
  <c r="AW8" i="1" s="1"/>
  <c r="AV9" i="1"/>
  <c r="AW9" i="1" s="1"/>
  <c r="AX7" i="1"/>
  <c r="AX8" i="1"/>
</calcChain>
</file>

<file path=xl/sharedStrings.xml><?xml version="1.0" encoding="utf-8"?>
<sst xmlns="http://schemas.openxmlformats.org/spreadsheetml/2006/main" count="425" uniqueCount="309">
  <si>
    <t>Arbeitsliste Gebäude</t>
  </si>
  <si>
    <t>Gebäude-Nr.</t>
  </si>
  <si>
    <t>Kirchenkreis</t>
  </si>
  <si>
    <t>Gebäude, Gebäudetyp</t>
  </si>
  <si>
    <t>Baujahr</t>
  </si>
  <si>
    <t>Rechtliche Restriktionen</t>
  </si>
  <si>
    <t>Eigentümer Grundstück</t>
  </si>
  <si>
    <t>Gebäudefläche in m² (Nettogrundfläche)</t>
  </si>
  <si>
    <t>Fläche in m²</t>
  </si>
  <si>
    <t>Bodenwert</t>
  </si>
  <si>
    <t>Gebäude</t>
  </si>
  <si>
    <t>Bezugsjahr</t>
  </si>
  <si>
    <t>Wärme in Bezug auf Fläche kWh/m²</t>
  </si>
  <si>
    <t>CO2-Aus-stoß Pellets</t>
  </si>
  <si>
    <t>Energie</t>
  </si>
  <si>
    <t>Bestand in kWp</t>
  </si>
  <si>
    <t>PV-Potenzial in kWp</t>
  </si>
  <si>
    <t>Photovoltaik/Wind</t>
  </si>
  <si>
    <t>Kosten Strom</t>
  </si>
  <si>
    <t>Kosten Gas</t>
  </si>
  <si>
    <t>Kosten Öl</t>
  </si>
  <si>
    <t>Kosten Pellets</t>
  </si>
  <si>
    <t>Kosten Heizstrom</t>
  </si>
  <si>
    <t>Kosten Wasser</t>
  </si>
  <si>
    <t>Allgemeine Kennzahlen</t>
  </si>
  <si>
    <t>Straße</t>
  </si>
  <si>
    <t>Haus-Nr.</t>
  </si>
  <si>
    <t>Flurstücksdaten - Gemarkungsnummer.Flur.Zähler.Nenner</t>
  </si>
  <si>
    <t xml:space="preserve"> </t>
  </si>
  <si>
    <t>Denkmalschutz, 1: nein, 2: ja, 0: in Prüfung,3: denkmalwürdig</t>
  </si>
  <si>
    <t>Anmerkungen</t>
  </si>
  <si>
    <t>Gebäudekosten insgesamt</t>
  </si>
  <si>
    <t>Gebäudekosten/Anzahl Gemeindeglieder</t>
  </si>
  <si>
    <t>gut/mittel/schlecht</t>
  </si>
  <si>
    <t xml:space="preserve">Baujahr </t>
  </si>
  <si>
    <t>optimiert?</t>
  </si>
  <si>
    <t>Warmwasserzentral</t>
  </si>
  <si>
    <t>Anmerkung</t>
  </si>
  <si>
    <t>Kosten</t>
  </si>
  <si>
    <t>Bauzustand</t>
  </si>
  <si>
    <t>Heizung/Wärme</t>
  </si>
  <si>
    <t>energetische Sanierfähigkeit</t>
  </si>
  <si>
    <t>Sanierungsbedarf der wichtigsten Bauteile</t>
  </si>
  <si>
    <t>Nutzung</t>
  </si>
  <si>
    <t>Nutzung Bestand, pro Monat, kirchlich &amp; extern</t>
  </si>
  <si>
    <t>Tatsächlicher Raumbedarf. Vergleich zum Bestand. Passen Räume zum Bedarf?</t>
  </si>
  <si>
    <t>Lage, 1: gut, 2: mittel, 3: schwierig</t>
  </si>
  <si>
    <t>Mit ÖPNV erreichbar? 1: gut, 2: mittel, 3: schwierig</t>
  </si>
  <si>
    <t>Austattung, z.B. Profiküche, Toiletten bei Kirchen</t>
  </si>
  <si>
    <t>Barrierefreiheit, 1: ja, 2: nein, 3: teilweise, 4: herstellbar</t>
  </si>
  <si>
    <t>Entwicklungs- und Umnutzungspotential; Vermietung, Verkauf, gemeinsame Nutzung</t>
  </si>
  <si>
    <t>bis 2030, in Stichworten</t>
  </si>
  <si>
    <t>bis 2040, in Stichworten</t>
  </si>
  <si>
    <t>Bodenrichtwert Stand: 31.12.2018 (ohne Berücksichtigung der Nutzungsarten oder Korrekturfaktoren)</t>
  </si>
  <si>
    <t>CO2 insges. 2018 in t</t>
  </si>
  <si>
    <t>nötige Co2-Reduktion (90%) bis 2035 in t:</t>
  </si>
  <si>
    <t>Nötige Kostenreduktion (30%) bis 2030</t>
  </si>
  <si>
    <t>Co2-Zielwert 2035</t>
  </si>
  <si>
    <t>Kostenzielwert 2030</t>
  </si>
  <si>
    <t>Gebäudebezogene Personalkosten</t>
  </si>
  <si>
    <t>CO2 Strom in t (0,030t/MWh, Faktoren ELKiO)</t>
  </si>
  <si>
    <t>CO2-Aus-stoß Öl in t (0,318 t/MWh Faktoren EKD)</t>
  </si>
  <si>
    <t>CO2 pro Gemeindeglied 2018 in t</t>
  </si>
  <si>
    <t>Strom-verbrauch in kWh</t>
  </si>
  <si>
    <t>Gas-verbrauch in kWh</t>
  </si>
  <si>
    <t>Öl-verbrauch in kWh</t>
  </si>
  <si>
    <t>Pellet-verbrauch in kWh</t>
  </si>
  <si>
    <t>Heizstrom-verbrauch in kWh</t>
  </si>
  <si>
    <t>Wasser-verbrauch in m³</t>
  </si>
  <si>
    <t>gut/mittel/schwierig</t>
  </si>
  <si>
    <t>Gemeinde-glieder</t>
  </si>
  <si>
    <t>Nicht betrachten</t>
  </si>
  <si>
    <t>Kirchen-gemeinde</t>
  </si>
  <si>
    <t>Kosten Fernwärme</t>
  </si>
  <si>
    <t>Weitere Betriebskosten nach BetrkV</t>
  </si>
  <si>
    <t>Instandhaltungs-kosten                            SK 710000-712200</t>
  </si>
  <si>
    <t>Zuführung an Instandhaltungs-rücklage 2018</t>
  </si>
  <si>
    <t>Anmerkungen Kosten</t>
  </si>
  <si>
    <t>Erträge (nachrichtlich)</t>
  </si>
  <si>
    <t>Baubedarfszuweisung, Rundschreiben 017/2018</t>
  </si>
  <si>
    <t>Anmerkungen Erträge</t>
  </si>
  <si>
    <t>CO2-Aus-stoß Gas in t (0,247 t/MWh Faktoren EKD)</t>
  </si>
  <si>
    <t>Qualität/Baukultur, 1: schlecht, 2: mittel, 3: gut</t>
  </si>
  <si>
    <t>erfolgte Sanierungen und Konsolidierungen in den letzten 10 Jahren</t>
  </si>
  <si>
    <t>Gebäudezustand</t>
  </si>
  <si>
    <t>Fernwärme-Verbrauch</t>
  </si>
  <si>
    <t>regelmäßig wiederkehrende Erträge (Mieten, Dienstwohnungsvergütungen, Schönheitsreparaturpauschale, Nutzungsentschädigungen, kommunale Zuschüsse)</t>
  </si>
  <si>
    <t>Freie Zeit</t>
  </si>
  <si>
    <t>Belegte Zeit</t>
  </si>
  <si>
    <t>Diagramm Auslastung</t>
  </si>
  <si>
    <t>einsetzen</t>
  </si>
  <si>
    <t xml:space="preserve">bitte die Anzahl aller belegbaren Räume </t>
  </si>
  <si>
    <t>Gesamtstd/WO</t>
  </si>
  <si>
    <t>siehe Tabelle</t>
  </si>
  <si>
    <t>tatsächliche Auslastung in Std./Wo</t>
  </si>
  <si>
    <t>Anzahl aller zu belegenden Räume</t>
  </si>
  <si>
    <t>an 7 Tagen</t>
  </si>
  <si>
    <t>x duchschnittliche Auslastung von 7 Stunden</t>
  </si>
  <si>
    <t xml:space="preserve">Anzahl der Räume </t>
  </si>
  <si>
    <t>Mögliche Gesamtauslastung in Std./Wo</t>
  </si>
  <si>
    <t>Gesamt</t>
  </si>
  <si>
    <t>X</t>
  </si>
  <si>
    <t>Saal</t>
  </si>
  <si>
    <t>Gemeindehaus</t>
  </si>
  <si>
    <t>Nutzer/ Wo.</t>
  </si>
  <si>
    <t>Belegungsstd./Wo.</t>
  </si>
  <si>
    <t>Dauer [Stunden]</t>
  </si>
  <si>
    <t>Uhrzeit 
(von-bis)</t>
  </si>
  <si>
    <t>Sonntag</t>
  </si>
  <si>
    <t>Samstag</t>
  </si>
  <si>
    <t>Freitag</t>
  </si>
  <si>
    <t>Donnerstag</t>
  </si>
  <si>
    <t>Mittwoch</t>
  </si>
  <si>
    <t>Dienstag</t>
  </si>
  <si>
    <t>Montag</t>
  </si>
  <si>
    <t>x-mal jährlich</t>
  </si>
  <si>
    <t>monatlich</t>
  </si>
  <si>
    <r>
      <t xml:space="preserve">alle 
</t>
    </r>
    <r>
      <rPr>
        <b/>
        <sz val="9"/>
        <color indexed="10"/>
        <rFont val="Arial"/>
        <family val="2"/>
      </rPr>
      <t>x Wochen</t>
    </r>
  </si>
  <si>
    <r>
      <rPr>
        <b/>
        <sz val="9"/>
        <color indexed="10"/>
        <rFont val="Arial"/>
        <family val="2"/>
      </rPr>
      <t xml:space="preserve">x-mal
 </t>
    </r>
    <r>
      <rPr>
        <b/>
        <sz val="9"/>
        <rFont val="Arial"/>
        <family val="2"/>
      </rPr>
      <t>wöchentlich</t>
    </r>
  </si>
  <si>
    <t>Raum</t>
  </si>
  <si>
    <t>Teilnehmerzahl</t>
  </si>
  <si>
    <t>Bezeichnung Gruppe/Veranstaltung</t>
  </si>
  <si>
    <t>Belegungstage/ Wo.</t>
  </si>
  <si>
    <t>Belegungsort</t>
  </si>
  <si>
    <t>Gruppe / Veranstaltung</t>
  </si>
  <si>
    <t>Ev.-Luth. Kirche in Oldenburg, Stand 19.08.2025</t>
  </si>
  <si>
    <t>Gemeindegruppen, Kreise, regelm. Veranstaltungen</t>
  </si>
  <si>
    <t>keine Rechnungen/keine Daten vorhanden</t>
  </si>
  <si>
    <t>Prozentuale Kostensenkung</t>
  </si>
  <si>
    <t>Summe</t>
  </si>
  <si>
    <r>
      <rPr>
        <b/>
        <sz val="16"/>
        <rFont val="Calibri"/>
        <family val="2"/>
        <scheme val="minor"/>
      </rPr>
      <t>a)</t>
    </r>
    <r>
      <rPr>
        <b/>
        <sz val="16"/>
        <color rgb="FF92D050"/>
        <rFont val="Calibri"/>
        <family val="2"/>
        <scheme val="minor"/>
      </rPr>
      <t xml:space="preserve"> grün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>b)</t>
    </r>
    <r>
      <rPr>
        <b/>
        <sz val="16"/>
        <color rgb="FFFFFF00"/>
        <rFont val="Calibri"/>
        <family val="2"/>
        <scheme val="minor"/>
      </rPr>
      <t xml:space="preserve"> </t>
    </r>
    <r>
      <rPr>
        <b/>
        <sz val="16"/>
        <color rgb="FFFFC000"/>
        <rFont val="Calibri"/>
        <family val="2"/>
        <scheme val="minor"/>
      </rPr>
      <t>gelb</t>
    </r>
    <r>
      <rPr>
        <sz val="16"/>
        <color theme="1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c) </t>
    </r>
    <r>
      <rPr>
        <b/>
        <sz val="16"/>
        <color theme="2" tint="-0.249977111117893"/>
        <rFont val="Calibri"/>
        <family val="2"/>
        <scheme val="minor"/>
      </rPr>
      <t>grau</t>
    </r>
  </si>
  <si>
    <t>bis 2035</t>
  </si>
  <si>
    <t>bis 2030</t>
  </si>
  <si>
    <t>Kurze Beschreibung und Jahr der Umsetzung</t>
  </si>
  <si>
    <t>Einnahmen einmalig aus Verkauf</t>
  </si>
  <si>
    <t xml:space="preserve">regelmäßig wiederkehrende Erträge 2030 </t>
  </si>
  <si>
    <t>Einsparung 2030 gegenüber 2018</t>
  </si>
  <si>
    <t xml:space="preserve">Gebäudekosten insgesamt 2030 </t>
  </si>
  <si>
    <t>Weitere Kosten</t>
  </si>
  <si>
    <t>Zuführung an Instandhaltungsrücklage</t>
  </si>
  <si>
    <t>Instandhaltungskosten</t>
  </si>
  <si>
    <t>Weitere Betriebskosten nach BetrKV</t>
  </si>
  <si>
    <t>Kosten Heizenergie</t>
  </si>
  <si>
    <t>Gebäudekosten insgesamt 2018</t>
  </si>
  <si>
    <t>Co2-Reduktion in %</t>
  </si>
  <si>
    <t>CO2 ingsges. In t 2035</t>
  </si>
  <si>
    <t>geplant in kWp</t>
  </si>
  <si>
    <t>CO2-Ausstoß Nah-/Fernwärme</t>
  </si>
  <si>
    <t>CO2-Ausstoß Öl in t (0,318 t/MWh Faktoren EKD)</t>
  </si>
  <si>
    <t>CO2-Ausstoß Gas in t (0,254 t/MWh Faktoren EKD)</t>
  </si>
  <si>
    <r>
      <t xml:space="preserve">CO2 Strom </t>
    </r>
    <r>
      <rPr>
        <sz val="9"/>
        <color theme="1"/>
        <rFont val="Calibri"/>
        <family val="2"/>
        <scheme val="minor"/>
      </rPr>
      <t>(Strom + Heizstrom)</t>
    </r>
    <r>
      <rPr>
        <sz val="11"/>
        <color theme="1"/>
        <rFont val="Calibri"/>
        <family val="2"/>
        <scheme val="minor"/>
      </rPr>
      <t xml:space="preserve"> in t (0,030t/MWh, Faktoren ELKiO)</t>
    </r>
  </si>
  <si>
    <t>Nah- / Fernwärme in kWh 
2035</t>
  </si>
  <si>
    <t>Heizstrom-verbrauch in kWh
2035</t>
  </si>
  <si>
    <t>Pellet-verbrauch in kWh
2035</t>
  </si>
  <si>
    <t>Öl-verbrauch in kWh
2035</t>
  </si>
  <si>
    <t>Gas-verbrauch in kWh
2035</t>
  </si>
  <si>
    <t>Strom-verbrauch in kWh
2035</t>
  </si>
  <si>
    <t>z.B. gemeinsame Nutzung mit …, Vermietung, Verkauf, visionäre Ideen</t>
  </si>
  <si>
    <t>pro Monat, interne und externe Nutzer</t>
  </si>
  <si>
    <t>3 Kategorien, siehe Ausfüllhilfe</t>
  </si>
  <si>
    <t>Fläche genutzt kein Eigentum in m²</t>
  </si>
  <si>
    <t>Fläche in Eigentum und Nutzung in m²</t>
  </si>
  <si>
    <t>Gemeinde-glieder 2030</t>
  </si>
  <si>
    <t>Kategorie nach § 4 (1) GePG</t>
  </si>
  <si>
    <t>Kosten für die geplanten Baumaßnahmen</t>
  </si>
  <si>
    <t>Geplante Baumaßnahmen für Instandhaltung, Umbau und energetische Maßnahmen</t>
  </si>
  <si>
    <t>Alternative, falls bevorzugte Lösung nicht realisierbar ist</t>
  </si>
  <si>
    <t>Partner, Vermietung, Verkauf an:</t>
  </si>
  <si>
    <t>Realisierung bis</t>
  </si>
  <si>
    <t>Nutzung in Zukunft</t>
  </si>
  <si>
    <t>Nutzung Bestand 2025</t>
  </si>
  <si>
    <t>freie Kategorie, siehe 2. Arbeitsschritt in Handlungsempfehlung</t>
  </si>
  <si>
    <t>Ergebnis</t>
  </si>
  <si>
    <t>Instandhaltung / Investitionen</t>
  </si>
  <si>
    <t>Gebäudekosten und Erträge 2030</t>
  </si>
  <si>
    <t>Energie 2035</t>
  </si>
  <si>
    <t>Nutzung 2030</t>
  </si>
  <si>
    <t>Allgemeines 2030</t>
  </si>
  <si>
    <r>
      <t xml:space="preserve">Gebäudeliste Planung 2030_2035
</t>
    </r>
    <r>
      <rPr>
        <sz val="14"/>
        <color theme="1"/>
        <rFont val="Calibri"/>
        <family val="2"/>
        <scheme val="minor"/>
      </rPr>
      <t>Ev.-Luth. Kirche in Oldenburg, Stand 19.08.2025</t>
    </r>
  </si>
  <si>
    <t>Summe (1 schlecht, 2 mittel, 3 gut)</t>
  </si>
  <si>
    <t>……</t>
  </si>
  <si>
    <t>20.</t>
  </si>
  <si>
    <t>z.B.: drittmittelgeförderte Objekte (Zweckbindung)?</t>
  </si>
  <si>
    <t>19.</t>
  </si>
  <si>
    <t>z.B.: Macht sich das Dorf für die Kirche stark?</t>
  </si>
  <si>
    <t>18.</t>
  </si>
  <si>
    <t>ACK, Region, Sozialraum</t>
  </si>
  <si>
    <t>z.B.: Gibt es (noch) ein Sakralgebäude einer ACK-Kirche am Ort?</t>
  </si>
  <si>
    <t>17.</t>
  </si>
  <si>
    <t>Sonstige Kriterien</t>
  </si>
  <si>
    <t>Nähe zur kommunalen Infrastruktur (Verwaltung/ Bildung/ Gastronomie/ Handel)</t>
  </si>
  <si>
    <t>16.</t>
  </si>
  <si>
    <t>Landkreis Kommunen</t>
  </si>
  <si>
    <t>infrastrukturellles Entwicklungspotential des Ortes aus Sicht des Landkreises</t>
  </si>
  <si>
    <t>15.</t>
  </si>
  <si>
    <t>regionale Bezüge</t>
  </si>
  <si>
    <t>Kirchengemeinde, Kirchenkreis</t>
  </si>
  <si>
    <t>besonderes inhaltliches Nutzungsprofil der Kirche (-ngemeinde) oder andere Resonanzen?</t>
  </si>
  <si>
    <t>14.</t>
  </si>
  <si>
    <t>den Menschen betreffend</t>
  </si>
  <si>
    <t>weitere Kriterien? Besonderheiten?</t>
  </si>
  <si>
    <t>13.</t>
  </si>
  <si>
    <t>Gebäude wichtig für kirchliche Präsenz am Ort?</t>
  </si>
  <si>
    <t>12.</t>
  </si>
  <si>
    <t>Zugänglichkeit der Kirche (barrierefrei?)</t>
  </si>
  <si>
    <t>11.</t>
  </si>
  <si>
    <t>Erreichbarkeit der Kirche oder des Ortes</t>
  </si>
  <si>
    <t>10.</t>
  </si>
  <si>
    <r>
      <t xml:space="preserve">Aufwand der Verkehrssicherung des Gebäudes </t>
    </r>
    <r>
      <rPr>
        <sz val="8"/>
        <color theme="1"/>
        <rFont val="Calibri"/>
        <family val="2"/>
        <scheme val="minor"/>
      </rPr>
      <t>(geringer Aufwand = hohe Punktzahl)</t>
    </r>
  </si>
  <si>
    <t>9.</t>
  </si>
  <si>
    <t xml:space="preserve">Nutzungsfrequenz </t>
  </si>
  <si>
    <t xml:space="preserve">8. </t>
  </si>
  <si>
    <t>Qualität des Raumklimas in der Kirche</t>
  </si>
  <si>
    <t>7.</t>
  </si>
  <si>
    <t>Energetischer Standard der Kirche</t>
  </si>
  <si>
    <t xml:space="preserve">6. </t>
  </si>
  <si>
    <t xml:space="preserve">Qualität der Infrastruktur des Gebäudes (WC, Teeküche, technische Ausstattung)  </t>
  </si>
  <si>
    <t>5.</t>
  </si>
  <si>
    <t>b)Potenzial für künftige Zusatz- oder Mehrfachnutzung?</t>
  </si>
  <si>
    <t>FB Bau Denkmalpflege</t>
  </si>
  <si>
    <t>a) Ist zusatz- oder Mehrfachnutzung schon vorhanden? (Regionales Pfarrbüro? Gemeindegruppenraum? Etc.)</t>
  </si>
  <si>
    <t>Zusatz- oder Mehrfachnutzung</t>
  </si>
  <si>
    <t>4.</t>
  </si>
  <si>
    <t>b) künstlerisch-kultureller Wert der Orgel (Instrument und Orgelgehäuse)</t>
  </si>
  <si>
    <t>Orgelsachverständige</t>
  </si>
  <si>
    <t>a) baulicher oder technischer Zustand des Instruments</t>
  </si>
  <si>
    <t>Orgel</t>
  </si>
  <si>
    <t xml:space="preserve">3. </t>
  </si>
  <si>
    <t xml:space="preserve">b) baukultureller Wert   </t>
  </si>
  <si>
    <t>a) Zustand</t>
  </si>
  <si>
    <t>Ausstattung (-sstücke) des Sakralgebäudes</t>
  </si>
  <si>
    <t xml:space="preserve">2. </t>
  </si>
  <si>
    <t>b) baukultureller Wert / ggf. Wertigkeit des Denkmals</t>
  </si>
  <si>
    <t>a) baulicher Zustand</t>
  </si>
  <si>
    <t>Sakralgebäude</t>
  </si>
  <si>
    <t>1.</t>
  </si>
  <si>
    <t>das Gebäude betreffend</t>
  </si>
  <si>
    <t>Punktzahl 1-3:      1 schlecht -            2 mittel - 3 gut</t>
  </si>
  <si>
    <t>Wertigkeit des Kriterrium (1-6; 1 gering - 6 sehr hoch)</t>
  </si>
  <si>
    <t>Gewichtung</t>
  </si>
  <si>
    <t>eventuell unter Beteiligung von</t>
  </si>
  <si>
    <t>Kriterien zur Kategorisierung von Sakralgebäuden</t>
  </si>
  <si>
    <t>Seniorenkreis</t>
  </si>
  <si>
    <t>Kindergruppe</t>
  </si>
  <si>
    <t>Jugendtreff</t>
  </si>
  <si>
    <t>Keller</t>
  </si>
  <si>
    <t>Konfizeit</t>
  </si>
  <si>
    <t>Krabbelgruppe</t>
  </si>
  <si>
    <t>Frauentreff</t>
  </si>
  <si>
    <t>Bastelkreis</t>
  </si>
  <si>
    <t>Kirchentee</t>
  </si>
  <si>
    <t>Kinderchor</t>
  </si>
  <si>
    <t>Jugendchor</t>
  </si>
  <si>
    <t>Erwachsenenchor</t>
  </si>
  <si>
    <t>Handarbeitskreis</t>
  </si>
  <si>
    <t>Skat- und Rommégruppe</t>
  </si>
  <si>
    <t>Gemeindekirchenratssitzung</t>
  </si>
  <si>
    <t>Posaunenchor</t>
  </si>
  <si>
    <t>Gemeindefrühstück</t>
  </si>
  <si>
    <t>Pfadfindertreffen</t>
  </si>
  <si>
    <t>Kindergottesdienst</t>
  </si>
  <si>
    <t>Bibel-Gesprächskreis</t>
  </si>
  <si>
    <t>Gemeindefest</t>
  </si>
  <si>
    <t>Saal und Garten</t>
  </si>
  <si>
    <t>Muster</t>
  </si>
  <si>
    <t>KG Muster</t>
  </si>
  <si>
    <t>1</t>
  </si>
  <si>
    <t>Musterkirche</t>
  </si>
  <si>
    <t>Pfarrhaus</t>
  </si>
  <si>
    <t>2</t>
  </si>
  <si>
    <t>0000-001.G01</t>
  </si>
  <si>
    <t>Musterstraße</t>
  </si>
  <si>
    <t>Musterkirchenkreis</t>
  </si>
  <si>
    <t>0000-001.G02</t>
  </si>
  <si>
    <t>0000-001.G03</t>
  </si>
  <si>
    <t>Raummiete Jogakurs</t>
  </si>
  <si>
    <t>schlecht</t>
  </si>
  <si>
    <t>nein</t>
  </si>
  <si>
    <t>ja</t>
  </si>
  <si>
    <t>Gemeindehaus und Kirche gemeinsame Heizungsanlage</t>
  </si>
  <si>
    <t>Fenstertausch 1990er Jahre, Hohlraumdämmung 2018</t>
  </si>
  <si>
    <t>mittel bis schwierig</t>
  </si>
  <si>
    <t>Dach, Fenster, Heizungsanlage</t>
  </si>
  <si>
    <t>mittel</t>
  </si>
  <si>
    <t>schwierig</t>
  </si>
  <si>
    <t>Elektroanlage, Dach, alte Heizung für Grundtemperatur + mobile Sitzheizung, Fensterundichtigkeiten, Putz</t>
  </si>
  <si>
    <t>Brennwert</t>
  </si>
  <si>
    <t>Hohlraumdämmung Wände, teilweise Fenstertausch</t>
  </si>
  <si>
    <t>Dachdämmung, Elektro, restliche Fenster</t>
  </si>
  <si>
    <t>Heizung: Wärmepumpe</t>
  </si>
  <si>
    <t>23 Belegstunden / Woche
210 Nutzer*innen/Woche</t>
  </si>
  <si>
    <t>Saal für kleinere Gruppen zu groß (Beheizbarkeit), technische Ausstattung veraltet. Keller muffig</t>
  </si>
  <si>
    <t>gemeinsame Nutzung mit Dorfgemeinschaft</t>
  </si>
  <si>
    <t>4 GD/Monat</t>
  </si>
  <si>
    <t xml:space="preserve">Vermietung für kulturelle Zwecke an Kulturverein </t>
  </si>
  <si>
    <t>zu groß, aktuell von einer Pfarrperson bewohnt</t>
  </si>
  <si>
    <t>Verkauf möglich</t>
  </si>
  <si>
    <t>40 Belegstunden / Woche
300 Nutzer*innen / Woche</t>
  </si>
  <si>
    <t>gemeinsame Nutzung mit Dorfgemeinschaft, Sportverein</t>
  </si>
  <si>
    <t>4 GD / Monat
Konzerte, Lesungen</t>
  </si>
  <si>
    <t>Nutzungsvereinbarung mit Musikschule und Kulturverein</t>
  </si>
  <si>
    <t>Verkauf</t>
  </si>
  <si>
    <t>Kommune</t>
  </si>
  <si>
    <t>Privatperson</t>
  </si>
  <si>
    <t xml:space="preserve">Elektroanlage erneuern 2028, Dach 2030/31 + Dachbegrünung + PV-Anlage, Heizungsanlage 2035, </t>
  </si>
  <si>
    <t>Elektroanlage erneuern 2028, Dach 2030, Anschaffung mobiler Sitzheizung 2028</t>
  </si>
  <si>
    <t>Reduktion der Grundtemperatur auf 10°C</t>
  </si>
  <si>
    <t>0000-001.G04</t>
  </si>
  <si>
    <t>Garage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</si>
</sst>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0.000"/>
    <numFmt numFmtId="166" formatCode="0.00000"/>
    <numFmt numFmtId="167" formatCode="#,##0\ &quot;€&quot;"/>
    <numFmt numFmtId="168" formatCode="h:mm;@"/>
    <numFmt numFmtId="169" formatCode="_-* #,##0.00\ _€_-;\-* #,##0.00\ _€_-;_-* &quot;-&quot;??\ _€_-;_-@_-"/>
  </numFmts>
  <fonts count="4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Segoe UI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10"/>
      <color rgb="FF0070C0"/>
      <name val="Arial"/>
      <family val="2"/>
    </font>
    <font>
      <sz val="10"/>
      <color theme="4" tint="-0.24997711111789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21212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sz val="16"/>
      <color theme="2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16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</cellStyleXfs>
  <cellXfs count="65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4" xfId="0" applyBorder="1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Fill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3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10" xfId="0" applyFill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164" fontId="0" fillId="0" borderId="13" xfId="0" applyNumberFormat="1" applyFill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166" fontId="0" fillId="0" borderId="18" xfId="0" applyNumberFormat="1" applyBorder="1" applyAlignment="1">
      <alignment wrapText="1"/>
    </xf>
    <xf numFmtId="165" fontId="0" fillId="0" borderId="21" xfId="0" applyNumberFormat="1" applyBorder="1" applyAlignment="1">
      <alignment wrapText="1"/>
    </xf>
    <xf numFmtId="165" fontId="0" fillId="0" borderId="22" xfId="0" applyNumberFormat="1" applyBorder="1" applyAlignment="1">
      <alignment wrapText="1"/>
    </xf>
    <xf numFmtId="165" fontId="0" fillId="0" borderId="23" xfId="0" applyNumberFormat="1" applyBorder="1" applyAlignment="1">
      <alignment wrapText="1"/>
    </xf>
    <xf numFmtId="165" fontId="3" fillId="0" borderId="24" xfId="0" applyNumberFormat="1" applyFont="1" applyBorder="1" applyAlignment="1">
      <alignment wrapText="1"/>
    </xf>
    <xf numFmtId="165" fontId="3" fillId="0" borderId="25" xfId="0" applyNumberFormat="1" applyFont="1" applyBorder="1" applyAlignment="1">
      <alignment wrapText="1"/>
    </xf>
    <xf numFmtId="165" fontId="3" fillId="0" borderId="26" xfId="0" applyNumberFormat="1" applyFont="1" applyBorder="1" applyAlignment="1">
      <alignment wrapText="1"/>
    </xf>
    <xf numFmtId="166" fontId="0" fillId="0" borderId="19" xfId="0" applyNumberFormat="1" applyBorder="1" applyAlignment="1">
      <alignment wrapText="1"/>
    </xf>
    <xf numFmtId="166" fontId="0" fillId="0" borderId="20" xfId="0" applyNumberFormat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164" fontId="0" fillId="0" borderId="29" xfId="0" applyNumberFormat="1" applyFill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1" xfId="0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165" fontId="1" fillId="0" borderId="22" xfId="0" applyNumberFormat="1" applyFont="1" applyBorder="1" applyAlignment="1">
      <alignment wrapText="1"/>
    </xf>
    <xf numFmtId="165" fontId="1" fillId="0" borderId="23" xfId="0" applyNumberFormat="1" applyFont="1" applyBorder="1" applyAlignment="1">
      <alignment wrapText="1"/>
    </xf>
    <xf numFmtId="0" fontId="0" fillId="5" borderId="0" xfId="0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0" fillId="0" borderId="14" xfId="0" applyNumberFormat="1" applyBorder="1" applyAlignment="1" applyProtection="1">
      <alignment wrapText="1"/>
      <protection locked="0"/>
    </xf>
    <xf numFmtId="167" fontId="0" fillId="0" borderId="1" xfId="0" applyNumberFormat="1" applyBorder="1" applyAlignment="1" applyProtection="1">
      <alignment wrapText="1"/>
      <protection locked="0"/>
    </xf>
    <xf numFmtId="167" fontId="0" fillId="0" borderId="10" xfId="0" applyNumberFormat="1" applyBorder="1" applyAlignment="1" applyProtection="1">
      <alignment wrapText="1"/>
      <protection locked="0"/>
    </xf>
    <xf numFmtId="167" fontId="0" fillId="0" borderId="12" xfId="0" applyNumberFormat="1" applyBorder="1" applyAlignment="1" applyProtection="1">
      <alignment wrapText="1"/>
      <protection locked="0"/>
    </xf>
    <xf numFmtId="167" fontId="0" fillId="0" borderId="13" xfId="0" applyNumberFormat="1" applyBorder="1" applyAlignment="1" applyProtection="1">
      <alignment wrapText="1"/>
      <protection locked="0"/>
    </xf>
    <xf numFmtId="167" fontId="0" fillId="0" borderId="1" xfId="0" applyNumberFormat="1" applyFill="1" applyBorder="1" applyAlignment="1" applyProtection="1">
      <alignment wrapText="1"/>
      <protection locked="0"/>
    </xf>
    <xf numFmtId="167" fontId="0" fillId="0" borderId="13" xfId="0" applyNumberFormat="1" applyFill="1" applyBorder="1" applyAlignment="1" applyProtection="1">
      <alignment wrapText="1"/>
      <protection locked="0"/>
    </xf>
    <xf numFmtId="167" fontId="0" fillId="0" borderId="8" xfId="0" applyNumberFormat="1" applyBorder="1" applyAlignment="1"/>
    <xf numFmtId="167" fontId="3" fillId="0" borderId="8" xfId="0" applyNumberFormat="1" applyFont="1" applyBorder="1" applyAlignment="1"/>
    <xf numFmtId="167" fontId="1" fillId="0" borderId="8" xfId="0" applyNumberFormat="1" applyFont="1" applyBorder="1" applyAlignment="1"/>
    <xf numFmtId="164" fontId="0" fillId="0" borderId="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0" xfId="0" applyAlignment="1"/>
    <xf numFmtId="49" fontId="1" fillId="0" borderId="10" xfId="1" applyNumberFormat="1" applyBorder="1" applyAlignment="1"/>
    <xf numFmtId="49" fontId="1" fillId="0" borderId="1" xfId="1" applyNumberFormat="1" applyBorder="1" applyAlignment="1"/>
    <xf numFmtId="0" fontId="2" fillId="0" borderId="1" xfId="0" applyFont="1" applyFill="1" applyBorder="1" applyAlignment="1"/>
    <xf numFmtId="49" fontId="1" fillId="0" borderId="11" xfId="1" applyNumberFormat="1" applyBorder="1" applyAlignment="1"/>
    <xf numFmtId="1" fontId="1" fillId="0" borderId="1" xfId="1" applyNumberFormat="1" applyBorder="1" applyAlignment="1"/>
    <xf numFmtId="4" fontId="1" fillId="0" borderId="1" xfId="1" applyNumberFormat="1" applyFill="1" applyBorder="1" applyAlignment="1"/>
    <xf numFmtId="49" fontId="5" fillId="0" borderId="1" xfId="1" applyNumberFormat="1" applyFont="1" applyFill="1" applyBorder="1" applyAlignment="1"/>
    <xf numFmtId="3" fontId="1" fillId="0" borderId="1" xfId="1" applyNumberFormat="1" applyFill="1" applyBorder="1" applyAlignment="1"/>
    <xf numFmtId="167" fontId="0" fillId="0" borderId="10" xfId="0" applyNumberFormat="1" applyFill="1" applyBorder="1" applyAlignment="1"/>
    <xf numFmtId="167" fontId="0" fillId="0" borderId="1" xfId="0" applyNumberFormat="1" applyFill="1" applyBorder="1" applyAlignment="1"/>
    <xf numFmtId="167" fontId="0" fillId="0" borderId="1" xfId="0" applyNumberFormat="1" applyBorder="1" applyAlignment="1"/>
    <xf numFmtId="167" fontId="3" fillId="0" borderId="1" xfId="0" applyNumberFormat="1" applyFont="1" applyBorder="1" applyAlignment="1"/>
    <xf numFmtId="167" fontId="1" fillId="0" borderId="1" xfId="0" applyNumberFormat="1" applyFont="1" applyBorder="1" applyAlignment="1"/>
    <xf numFmtId="164" fontId="0" fillId="0" borderId="11" xfId="0" applyNumberFormat="1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0" xfId="0" applyBorder="1" applyAlignment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9" xfId="0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11" xfId="0" applyFont="1" applyBorder="1" applyAlignment="1" applyProtection="1">
      <alignment wrapText="1"/>
      <protection locked="0"/>
    </xf>
    <xf numFmtId="49" fontId="1" fillId="0" borderId="1" xfId="1" applyNumberFormat="1" applyFill="1" applyBorder="1" applyAlignment="1"/>
    <xf numFmtId="49" fontId="1" fillId="0" borderId="12" xfId="1" applyNumberFormat="1" applyBorder="1" applyAlignment="1"/>
    <xf numFmtId="49" fontId="1" fillId="0" borderId="13" xfId="1" applyNumberFormat="1" applyBorder="1" applyAlignment="1"/>
    <xf numFmtId="0" fontId="2" fillId="0" borderId="13" xfId="0" applyFont="1" applyFill="1" applyBorder="1" applyAlignment="1"/>
    <xf numFmtId="49" fontId="1" fillId="0" borderId="14" xfId="1" applyNumberFormat="1" applyBorder="1" applyAlignment="1"/>
    <xf numFmtId="1" fontId="1" fillId="0" borderId="13" xfId="1" applyNumberFormat="1" applyBorder="1" applyAlignment="1"/>
    <xf numFmtId="4" fontId="1" fillId="0" borderId="13" xfId="1" applyNumberFormat="1" applyFill="1" applyBorder="1" applyAlignment="1"/>
    <xf numFmtId="49" fontId="5" fillId="0" borderId="13" xfId="1" applyNumberFormat="1" applyFont="1" applyFill="1" applyBorder="1" applyAlignment="1"/>
    <xf numFmtId="3" fontId="1" fillId="0" borderId="13" xfId="1" applyNumberFormat="1" applyFill="1" applyBorder="1" applyAlignment="1"/>
    <xf numFmtId="167" fontId="0" fillId="0" borderId="12" xfId="0" applyNumberFormat="1" applyFill="1" applyBorder="1" applyAlignment="1"/>
    <xf numFmtId="167" fontId="0" fillId="0" borderId="13" xfId="0" applyNumberFormat="1" applyFill="1" applyBorder="1" applyAlignment="1"/>
    <xf numFmtId="167" fontId="0" fillId="0" borderId="13" xfId="0" applyNumberFormat="1" applyBorder="1" applyAlignment="1"/>
    <xf numFmtId="167" fontId="3" fillId="0" borderId="13" xfId="0" applyNumberFormat="1" applyFont="1" applyBorder="1" applyAlignment="1"/>
    <xf numFmtId="167" fontId="1" fillId="0" borderId="13" xfId="0" applyNumberFormat="1" applyFont="1" applyBorder="1" applyAlignment="1"/>
    <xf numFmtId="0" fontId="0" fillId="0" borderId="26" xfId="0" applyBorder="1" applyAlignment="1" applyProtection="1">
      <alignment wrapText="1"/>
      <protection locked="0"/>
    </xf>
    <xf numFmtId="0" fontId="0" fillId="0" borderId="12" xfId="0" applyBorder="1" applyAlignment="1"/>
    <xf numFmtId="0" fontId="0" fillId="0" borderId="13" xfId="0" applyFill="1" applyBorder="1" applyAlignment="1" applyProtection="1">
      <alignment wrapText="1"/>
      <protection locked="0"/>
    </xf>
    <xf numFmtId="0" fontId="0" fillId="0" borderId="13" xfId="0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0" xfId="0"/>
    <xf numFmtId="0" fontId="1" fillId="13" borderId="6" xfId="0" applyFont="1" applyFill="1" applyBorder="1" applyAlignment="1">
      <alignment vertical="center" wrapText="1"/>
    </xf>
    <xf numFmtId="0" fontId="0" fillId="12" borderId="6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12" borderId="6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vertical="center" wrapText="1"/>
    </xf>
    <xf numFmtId="0" fontId="0" fillId="8" borderId="6" xfId="0" applyFont="1" applyFill="1" applyBorder="1" applyAlignment="1">
      <alignment vertical="center" wrapText="1"/>
    </xf>
    <xf numFmtId="0" fontId="0" fillId="11" borderId="6" xfId="0" applyFont="1" applyFill="1" applyBorder="1" applyAlignment="1">
      <alignment vertical="center" wrapText="1"/>
    </xf>
    <xf numFmtId="0" fontId="0" fillId="13" borderId="6" xfId="0" applyFont="1" applyFill="1" applyBorder="1" applyAlignment="1">
      <alignment vertical="center" wrapText="1"/>
    </xf>
    <xf numFmtId="0" fontId="0" fillId="13" borderId="6" xfId="0" applyFont="1" applyFill="1" applyBorder="1"/>
    <xf numFmtId="0" fontId="0" fillId="3" borderId="6" xfId="0" applyFont="1" applyFill="1" applyBorder="1" applyAlignment="1">
      <alignment vertical="center" wrapText="1"/>
    </xf>
    <xf numFmtId="0" fontId="0" fillId="14" borderId="6" xfId="0" applyFont="1" applyFill="1" applyBorder="1" applyAlignment="1">
      <alignment vertical="center" wrapText="1"/>
    </xf>
    <xf numFmtId="0" fontId="8" fillId="0" borderId="0" xfId="2"/>
    <xf numFmtId="0" fontId="8" fillId="0" borderId="0" xfId="2" applyAlignment="1">
      <alignment horizontal="center"/>
    </xf>
    <xf numFmtId="0" fontId="8" fillId="0" borderId="0" xfId="2" applyAlignment="1">
      <alignment horizontal="left"/>
    </xf>
    <xf numFmtId="4" fontId="8" fillId="0" borderId="0" xfId="2" applyNumberFormat="1" applyAlignment="1">
      <alignment horizontal="center"/>
    </xf>
    <xf numFmtId="0" fontId="9" fillId="0" borderId="0" xfId="2" applyFont="1" applyAlignment="1">
      <alignment horizontal="center"/>
    </xf>
    <xf numFmtId="1" fontId="8" fillId="0" borderId="0" xfId="2" applyNumberFormat="1" applyAlignment="1"/>
    <xf numFmtId="0" fontId="8" fillId="16" borderId="0" xfId="2" applyFill="1" applyAlignment="1">
      <alignment horizontal="left"/>
    </xf>
    <xf numFmtId="0" fontId="10" fillId="0" borderId="0" xfId="2" applyFont="1" applyAlignment="1">
      <alignment horizontal="right"/>
    </xf>
    <xf numFmtId="0" fontId="8" fillId="17" borderId="0" xfId="2" applyFill="1" applyAlignment="1">
      <alignment horizontal="lef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8" fillId="18" borderId="0" xfId="2" applyFill="1" applyAlignment="1">
      <alignment horizontal="left"/>
    </xf>
    <xf numFmtId="2" fontId="12" fillId="0" borderId="1" xfId="2" applyNumberFormat="1" applyFont="1" applyBorder="1"/>
    <xf numFmtId="4" fontId="13" fillId="0" borderId="0" xfId="2" applyNumberFormat="1" applyFont="1" applyAlignment="1">
      <alignment horizontal="center"/>
    </xf>
    <xf numFmtId="0" fontId="8" fillId="0" borderId="4" xfId="2" applyBorder="1"/>
    <xf numFmtId="0" fontId="8" fillId="0" borderId="3" xfId="2" applyBorder="1"/>
    <xf numFmtId="0" fontId="9" fillId="0" borderId="3" xfId="2" applyFont="1" applyBorder="1" applyAlignment="1">
      <alignment horizontal="center"/>
    </xf>
    <xf numFmtId="0" fontId="10" fillId="0" borderId="2" xfId="2" applyFont="1" applyBorder="1"/>
    <xf numFmtId="0" fontId="10" fillId="0" borderId="1" xfId="2" applyFont="1" applyBorder="1" applyAlignment="1">
      <alignment horizontal="left"/>
    </xf>
    <xf numFmtId="0" fontId="14" fillId="0" borderId="1" xfId="2" applyFont="1" applyBorder="1"/>
    <xf numFmtId="4" fontId="15" fillId="0" borderId="0" xfId="2" applyNumberFormat="1" applyFont="1" applyAlignment="1">
      <alignment horizontal="center"/>
    </xf>
    <xf numFmtId="0" fontId="8" fillId="0" borderId="2" xfId="2" applyBorder="1"/>
    <xf numFmtId="0" fontId="9" fillId="0" borderId="4" xfId="2" applyFont="1" applyBorder="1" applyAlignment="1">
      <alignment horizontal="center"/>
    </xf>
    <xf numFmtId="0" fontId="10" fillId="18" borderId="1" xfId="2" applyFont="1" applyFill="1" applyBorder="1" applyAlignment="1">
      <alignment horizontal="center"/>
    </xf>
    <xf numFmtId="0" fontId="8" fillId="0" borderId="1" xfId="2" applyBorder="1" applyAlignment="1">
      <alignment horizontal="left"/>
    </xf>
    <xf numFmtId="0" fontId="14" fillId="0" borderId="0" xfId="2" applyFont="1"/>
    <xf numFmtId="0" fontId="8" fillId="0" borderId="2" xfId="2" applyBorder="1" applyAlignment="1">
      <alignment horizontal="left"/>
    </xf>
    <xf numFmtId="2" fontId="11" fillId="0" borderId="35" xfId="2" applyNumberFormat="1" applyFont="1" applyBorder="1"/>
    <xf numFmtId="2" fontId="16" fillId="0" borderId="35" xfId="2" applyNumberFormat="1" applyFont="1" applyBorder="1"/>
    <xf numFmtId="20" fontId="8" fillId="0" borderId="0" xfId="2" applyNumberFormat="1"/>
    <xf numFmtId="2" fontId="17" fillId="0" borderId="0" xfId="2" applyNumberFormat="1" applyFont="1" applyFill="1" applyBorder="1" applyAlignment="1">
      <alignment horizontal="center"/>
    </xf>
    <xf numFmtId="2" fontId="17" fillId="0" borderId="36" xfId="2" applyNumberFormat="1" applyFont="1" applyFill="1" applyBorder="1" applyAlignment="1">
      <alignment horizontal="center"/>
    </xf>
    <xf numFmtId="2" fontId="17" fillId="0" borderId="37" xfId="2" applyNumberFormat="1" applyFont="1" applyFill="1" applyBorder="1" applyAlignment="1">
      <alignment horizontal="center"/>
    </xf>
    <xf numFmtId="0" fontId="9" fillId="3" borderId="36" xfId="2" applyFont="1" applyFill="1" applyBorder="1" applyAlignment="1" applyProtection="1">
      <alignment horizontal="center"/>
      <protection locked="0"/>
    </xf>
    <xf numFmtId="0" fontId="10" fillId="3" borderId="36" xfId="2" applyFont="1" applyFill="1" applyBorder="1" applyAlignment="1" applyProtection="1">
      <alignment horizontal="left"/>
      <protection locked="0"/>
    </xf>
    <xf numFmtId="0" fontId="10" fillId="3" borderId="36" xfId="2" applyFont="1" applyFill="1" applyBorder="1" applyAlignment="1" applyProtection="1">
      <alignment horizontal="center"/>
      <protection locked="0"/>
    </xf>
    <xf numFmtId="0" fontId="10" fillId="3" borderId="36" xfId="2" applyFont="1" applyFill="1" applyBorder="1" applyAlignment="1" applyProtection="1">
      <protection locked="0"/>
    </xf>
    <xf numFmtId="20" fontId="8" fillId="0" borderId="0" xfId="2" applyNumberFormat="1" applyAlignment="1">
      <alignment horizontal="center"/>
    </xf>
    <xf numFmtId="2" fontId="17" fillId="0" borderId="1" xfId="2" applyNumberFormat="1" applyFont="1" applyFill="1" applyBorder="1" applyAlignment="1">
      <alignment horizontal="center"/>
    </xf>
    <xf numFmtId="2" fontId="17" fillId="0" borderId="4" xfId="2" applyNumberFormat="1" applyFont="1" applyFill="1" applyBorder="1" applyAlignment="1">
      <alignment horizontal="center"/>
    </xf>
    <xf numFmtId="0" fontId="9" fillId="3" borderId="1" xfId="2" applyFont="1" applyFill="1" applyBorder="1" applyAlignment="1" applyProtection="1">
      <alignment horizontal="center"/>
      <protection locked="0"/>
    </xf>
    <xf numFmtId="0" fontId="10" fillId="3" borderId="1" xfId="2" applyFont="1" applyFill="1" applyBorder="1" applyAlignment="1" applyProtection="1">
      <alignment horizontal="left"/>
      <protection locked="0"/>
    </xf>
    <xf numFmtId="0" fontId="10" fillId="3" borderId="1" xfId="2" applyFont="1" applyFill="1" applyBorder="1" applyAlignment="1" applyProtection="1">
      <alignment horizontal="center"/>
      <protection locked="0"/>
    </xf>
    <xf numFmtId="0" fontId="10" fillId="3" borderId="1" xfId="2" applyFont="1" applyFill="1" applyBorder="1" applyAlignment="1" applyProtection="1">
      <protection locked="0"/>
    </xf>
    <xf numFmtId="0" fontId="17" fillId="0" borderId="0" xfId="2" applyFont="1" applyAlignment="1">
      <alignment horizontal="left"/>
    </xf>
    <xf numFmtId="0" fontId="10" fillId="3" borderId="1" xfId="2" applyFont="1" applyFill="1" applyBorder="1" applyAlignment="1" applyProtection="1">
      <alignment horizontal="left" vertical="top"/>
      <protection locked="0"/>
    </xf>
    <xf numFmtId="1" fontId="10" fillId="3" borderId="1" xfId="2" applyNumberFormat="1" applyFont="1" applyFill="1" applyBorder="1" applyAlignment="1" applyProtection="1">
      <protection locked="0"/>
    </xf>
    <xf numFmtId="0" fontId="11" fillId="3" borderId="1" xfId="2" applyFont="1" applyFill="1" applyBorder="1" applyAlignment="1" applyProtection="1">
      <alignment horizontal="center"/>
      <protection locked="0"/>
    </xf>
    <xf numFmtId="0" fontId="16" fillId="3" borderId="1" xfId="2" applyFont="1" applyFill="1" applyBorder="1" applyAlignment="1">
      <alignment horizontal="center"/>
    </xf>
    <xf numFmtId="0" fontId="18" fillId="3" borderId="1" xfId="2" applyFont="1" applyFill="1" applyBorder="1" applyAlignment="1">
      <alignment horizontal="center"/>
    </xf>
    <xf numFmtId="0" fontId="17" fillId="3" borderId="1" xfId="2" applyFont="1" applyFill="1" applyBorder="1" applyAlignment="1">
      <alignment horizontal="left"/>
    </xf>
    <xf numFmtId="1" fontId="17" fillId="3" borderId="1" xfId="2" applyNumberFormat="1" applyFont="1" applyFill="1" applyBorder="1" applyAlignment="1"/>
    <xf numFmtId="0" fontId="11" fillId="3" borderId="1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8" fillId="3" borderId="1" xfId="2" applyFill="1" applyBorder="1" applyAlignment="1">
      <alignment horizontal="left"/>
    </xf>
    <xf numFmtId="1" fontId="8" fillId="3" borderId="1" xfId="2" applyNumberFormat="1" applyFill="1" applyBorder="1" applyAlignment="1"/>
    <xf numFmtId="0" fontId="8" fillId="3" borderId="1" xfId="2" applyFill="1" applyBorder="1" applyAlignment="1">
      <alignment horizontal="center"/>
    </xf>
    <xf numFmtId="0" fontId="8" fillId="0" borderId="0" xfId="2" applyBorder="1"/>
    <xf numFmtId="0" fontId="18" fillId="0" borderId="0" xfId="2" applyFont="1" applyBorder="1" applyAlignment="1">
      <alignment horizontal="center" vertical="center" textRotation="90"/>
    </xf>
    <xf numFmtId="0" fontId="16" fillId="0" borderId="0" xfId="2" applyFont="1" applyBorder="1" applyAlignment="1">
      <alignment horizontal="center" vertical="center" textRotation="90" wrapText="1"/>
    </xf>
    <xf numFmtId="0" fontId="8" fillId="0" borderId="0" xfId="2" applyBorder="1" applyAlignment="1">
      <alignment horizontal="center"/>
    </xf>
    <xf numFmtId="0" fontId="17" fillId="0" borderId="0" xfId="2" applyFont="1" applyAlignment="1">
      <alignment horizontal="left" textRotation="90" wrapText="1"/>
    </xf>
    <xf numFmtId="0" fontId="17" fillId="0" borderId="0" xfId="2" applyFont="1" applyBorder="1" applyAlignment="1">
      <alignment horizontal="center" textRotation="90" wrapText="1"/>
    </xf>
    <xf numFmtId="0" fontId="17" fillId="0" borderId="38" xfId="2" applyFont="1" applyBorder="1" applyAlignment="1">
      <alignment horizontal="center" textRotation="90" wrapText="1"/>
    </xf>
    <xf numFmtId="0" fontId="19" fillId="0" borderId="39" xfId="2" applyFont="1" applyBorder="1" applyAlignment="1">
      <alignment horizontal="center" textRotation="90" wrapText="1"/>
    </xf>
    <xf numFmtId="0" fontId="17" fillId="0" borderId="40" xfId="2" applyFont="1" applyBorder="1" applyAlignment="1">
      <alignment horizontal="center" textRotation="90" wrapText="1"/>
    </xf>
    <xf numFmtId="0" fontId="18" fillId="0" borderId="42" xfId="2" applyFont="1" applyBorder="1" applyAlignment="1">
      <alignment horizontal="center" vertical="center" textRotation="90"/>
    </xf>
    <xf numFmtId="0" fontId="18" fillId="0" borderId="43" xfId="2" applyFont="1" applyBorder="1" applyAlignment="1">
      <alignment horizontal="center" vertical="center" textRotation="90"/>
    </xf>
    <xf numFmtId="0" fontId="18" fillId="0" borderId="44" xfId="2" applyFont="1" applyBorder="1" applyAlignment="1">
      <alignment horizontal="center" vertical="center" textRotation="90"/>
    </xf>
    <xf numFmtId="0" fontId="18" fillId="0" borderId="45" xfId="2" applyFont="1" applyBorder="1" applyAlignment="1">
      <alignment horizontal="center" vertical="center" textRotation="90"/>
    </xf>
    <xf numFmtId="0" fontId="18" fillId="0" borderId="46" xfId="2" applyFont="1" applyBorder="1" applyAlignment="1">
      <alignment horizontal="center" vertical="center" textRotation="90"/>
    </xf>
    <xf numFmtId="0" fontId="18" fillId="0" borderId="41" xfId="2" applyFont="1" applyBorder="1" applyAlignment="1">
      <alignment horizontal="center" vertical="center" textRotation="90"/>
    </xf>
    <xf numFmtId="0" fontId="16" fillId="0" borderId="47" xfId="2" applyFont="1" applyBorder="1" applyAlignment="1">
      <alignment horizontal="center" vertical="center" textRotation="90" wrapText="1"/>
    </xf>
    <xf numFmtId="0" fontId="16" fillId="0" borderId="48" xfId="2" applyFont="1" applyBorder="1" applyAlignment="1">
      <alignment horizontal="center" vertical="center" textRotation="90" wrapText="1"/>
    </xf>
    <xf numFmtId="0" fontId="16" fillId="0" borderId="49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 wrapText="1"/>
    </xf>
    <xf numFmtId="1" fontId="16" fillId="0" borderId="50" xfId="2" applyNumberFormat="1" applyFont="1" applyBorder="1" applyAlignment="1" applyProtection="1">
      <alignment vertical="center" textRotation="90" wrapText="1"/>
      <protection locked="0"/>
    </xf>
    <xf numFmtId="0" fontId="16" fillId="0" borderId="51" xfId="2" applyFont="1" applyBorder="1" applyAlignment="1">
      <alignment horizontal="left" vertical="center" wrapText="1"/>
    </xf>
    <xf numFmtId="1" fontId="17" fillId="0" borderId="0" xfId="2" applyNumberFormat="1" applyFont="1" applyBorder="1"/>
    <xf numFmtId="1" fontId="17" fillId="0" borderId="42" xfId="2" applyNumberFormat="1" applyFont="1" applyBorder="1"/>
    <xf numFmtId="2" fontId="17" fillId="0" borderId="45" xfId="2" applyNumberFormat="1" applyFont="1" applyBorder="1"/>
    <xf numFmtId="0" fontId="17" fillId="0" borderId="52" xfId="2" applyFont="1" applyBorder="1" applyAlignment="1"/>
    <xf numFmtId="4" fontId="17" fillId="0" borderId="45" xfId="2" applyNumberFormat="1" applyFont="1" applyBorder="1" applyAlignment="1">
      <alignment horizontal="center"/>
    </xf>
    <xf numFmtId="0" fontId="17" fillId="0" borderId="53" xfId="2" applyFont="1" applyBorder="1" applyAlignment="1"/>
    <xf numFmtId="0" fontId="18" fillId="0" borderId="52" xfId="2" applyFont="1" applyBorder="1" applyAlignment="1">
      <alignment horizontal="center"/>
    </xf>
    <xf numFmtId="0" fontId="16" fillId="0" borderId="52" xfId="2" applyFont="1" applyBorder="1" applyAlignment="1"/>
    <xf numFmtId="0" fontId="17" fillId="0" borderId="53" xfId="2" applyFont="1" applyBorder="1" applyAlignment="1">
      <alignment horizontal="left"/>
    </xf>
    <xf numFmtId="0" fontId="16" fillId="0" borderId="45" xfId="2" applyFont="1" applyBorder="1" applyAlignment="1">
      <alignment horizontal="left"/>
    </xf>
    <xf numFmtId="1" fontId="17" fillId="0" borderId="53" xfId="2" applyNumberFormat="1" applyFont="1" applyBorder="1" applyAlignment="1"/>
    <xf numFmtId="0" fontId="16" fillId="0" borderId="54" xfId="2" applyFont="1" applyBorder="1" applyAlignment="1">
      <alignment horizontal="left" wrapText="1"/>
    </xf>
    <xf numFmtId="0" fontId="17" fillId="0" borderId="0" xfId="2" applyFont="1"/>
    <xf numFmtId="0" fontId="18" fillId="0" borderId="0" xfId="2" applyFont="1" applyAlignment="1">
      <alignment horizontal="center"/>
    </xf>
    <xf numFmtId="0" fontId="17" fillId="0" borderId="0" xfId="2" applyFont="1" applyBorder="1"/>
    <xf numFmtId="0" fontId="21" fillId="0" borderId="0" xfId="2" applyFont="1" applyAlignment="1">
      <alignment horizontal="left"/>
    </xf>
    <xf numFmtId="1" fontId="17" fillId="0" borderId="0" xfId="2" applyNumberFormat="1" applyFont="1" applyAlignment="1"/>
    <xf numFmtId="0" fontId="0" fillId="0" borderId="0" xfId="0" applyFont="1"/>
    <xf numFmtId="167" fontId="0" fillId="0" borderId="0" xfId="0" applyNumberFormat="1" applyFon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wrapText="1"/>
    </xf>
    <xf numFmtId="0" fontId="0" fillId="0" borderId="0" xfId="0" applyFont="1" applyFill="1" applyAlignment="1">
      <alignment wrapText="1"/>
    </xf>
    <xf numFmtId="2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wrapText="1"/>
    </xf>
    <xf numFmtId="0" fontId="22" fillId="0" borderId="0" xfId="0" applyFont="1" applyFill="1"/>
    <xf numFmtId="0" fontId="0" fillId="19" borderId="0" xfId="0" applyFont="1" applyFill="1" applyAlignment="1">
      <alignment wrapText="1"/>
    </xf>
    <xf numFmtId="10" fontId="7" fillId="0" borderId="0" xfId="0" applyNumberFormat="1" applyFont="1"/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wrapText="1"/>
    </xf>
    <xf numFmtId="166" fontId="7" fillId="0" borderId="0" xfId="0" applyNumberFormat="1" applyFont="1" applyAlignment="1">
      <alignment wrapText="1"/>
    </xf>
    <xf numFmtId="165" fontId="7" fillId="0" borderId="0" xfId="0" applyNumberFormat="1" applyFont="1" applyAlignment="1">
      <alignment wrapText="1"/>
    </xf>
    <xf numFmtId="167" fontId="7" fillId="0" borderId="0" xfId="0" applyNumberFormat="1" applyFont="1"/>
    <xf numFmtId="0" fontId="0" fillId="0" borderId="12" xfId="0" applyFont="1" applyBorder="1" applyAlignment="1" applyProtection="1">
      <alignment wrapText="1"/>
      <protection locked="0"/>
    </xf>
    <xf numFmtId="0" fontId="0" fillId="0" borderId="20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0" fillId="0" borderId="13" xfId="0" applyFont="1" applyBorder="1"/>
    <xf numFmtId="167" fontId="0" fillId="0" borderId="56" xfId="0" applyNumberFormat="1" applyFont="1" applyBorder="1" applyAlignment="1" applyProtection="1">
      <protection locked="0"/>
    </xf>
    <xf numFmtId="167" fontId="0" fillId="0" borderId="13" xfId="0" applyNumberFormat="1" applyFont="1" applyBorder="1" applyAlignment="1" applyProtection="1">
      <protection locked="0"/>
    </xf>
    <xf numFmtId="167" fontId="0" fillId="0" borderId="29" xfId="0" applyNumberFormat="1" applyFont="1" applyBorder="1" applyAlignment="1" applyProtection="1">
      <protection locked="0"/>
    </xf>
    <xf numFmtId="0" fontId="0" fillId="0" borderId="29" xfId="0" applyFont="1" applyBorder="1" applyAlignment="1" applyProtection="1">
      <protection locked="0"/>
    </xf>
    <xf numFmtId="167" fontId="0" fillId="0" borderId="13" xfId="0" applyNumberFormat="1" applyFont="1" applyBorder="1"/>
    <xf numFmtId="167" fontId="0" fillId="0" borderId="13" xfId="0" applyNumberFormat="1" applyFont="1" applyFill="1" applyBorder="1"/>
    <xf numFmtId="167" fontId="0" fillId="0" borderId="12" xfId="0" applyNumberFormat="1" applyFont="1" applyFill="1" applyBorder="1"/>
    <xf numFmtId="1" fontId="3" fillId="0" borderId="33" xfId="0" applyNumberFormat="1" applyFont="1" applyFill="1" applyBorder="1" applyAlignment="1">
      <alignment wrapText="1"/>
    </xf>
    <xf numFmtId="166" fontId="0" fillId="0" borderId="57" xfId="0" applyNumberFormat="1" applyFont="1" applyFill="1" applyBorder="1" applyAlignment="1">
      <alignment wrapText="1"/>
    </xf>
    <xf numFmtId="165" fontId="0" fillId="0" borderId="23" xfId="0" applyNumberFormat="1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29" xfId="0" applyFont="1" applyBorder="1" applyAlignment="1">
      <alignment wrapText="1"/>
    </xf>
    <xf numFmtId="165" fontId="0" fillId="0" borderId="13" xfId="0" applyNumberFormat="1" applyFont="1" applyFill="1" applyBorder="1" applyAlignment="1">
      <alignment wrapText="1"/>
    </xf>
    <xf numFmtId="3" fontId="0" fillId="0" borderId="13" xfId="0" applyNumberFormat="1" applyFont="1" applyBorder="1" applyAlignment="1">
      <alignment wrapText="1"/>
    </xf>
    <xf numFmtId="3" fontId="0" fillId="0" borderId="13" xfId="0" applyNumberFormat="1" applyFont="1" applyFill="1" applyBorder="1" applyAlignment="1">
      <alignment wrapText="1"/>
    </xf>
    <xf numFmtId="1" fontId="1" fillId="0" borderId="13" xfId="1" applyNumberFormat="1" applyFont="1" applyBorder="1"/>
    <xf numFmtId="0" fontId="0" fillId="0" borderId="12" xfId="0" applyFont="1" applyBorder="1" applyAlignment="1">
      <alignment wrapText="1"/>
    </xf>
    <xf numFmtId="49" fontId="1" fillId="0" borderId="14" xfId="1" applyNumberFormat="1" applyFont="1" applyBorder="1"/>
    <xf numFmtId="0" fontId="0" fillId="0" borderId="13" xfId="0" applyFont="1" applyBorder="1" applyAlignment="1"/>
    <xf numFmtId="0" fontId="23" fillId="0" borderId="13" xfId="0" applyFont="1" applyBorder="1"/>
    <xf numFmtId="49" fontId="1" fillId="0" borderId="13" xfId="1" applyNumberFormat="1" applyFont="1" applyBorder="1"/>
    <xf numFmtId="49" fontId="1" fillId="0" borderId="12" xfId="1" applyNumberFormat="1" applyFont="1" applyBorder="1"/>
    <xf numFmtId="0" fontId="0" fillId="0" borderId="58" xfId="0" applyFont="1" applyBorder="1" applyAlignment="1" applyProtection="1">
      <alignment wrapText="1"/>
      <protection locked="0"/>
    </xf>
    <xf numFmtId="0" fontId="0" fillId="0" borderId="59" xfId="0" applyFont="1" applyBorder="1" applyAlignment="1" applyProtection="1">
      <alignment wrapText="1"/>
      <protection locked="0"/>
    </xf>
    <xf numFmtId="0" fontId="0" fillId="0" borderId="60" xfId="0" applyFont="1" applyBorder="1" applyAlignment="1" applyProtection="1">
      <alignment wrapText="1"/>
      <protection locked="0"/>
    </xf>
    <xf numFmtId="0" fontId="0" fillId="0" borderId="1" xfId="0" applyFont="1" applyBorder="1"/>
    <xf numFmtId="0" fontId="0" fillId="0" borderId="10" xfId="0" applyFont="1" applyBorder="1" applyAlignment="1" applyProtection="1">
      <alignment wrapText="1"/>
      <protection locked="0"/>
    </xf>
    <xf numFmtId="167" fontId="0" fillId="0" borderId="3" xfId="0" applyNumberFormat="1" applyFont="1" applyBorder="1" applyAlignment="1" applyProtection="1">
      <protection locked="0"/>
    </xf>
    <xf numFmtId="167" fontId="0" fillId="0" borderId="1" xfId="0" applyNumberFormat="1" applyFont="1" applyBorder="1" applyAlignment="1" applyProtection="1">
      <protection locked="0"/>
    </xf>
    <xf numFmtId="167" fontId="0" fillId="0" borderId="32" xfId="0" applyNumberFormat="1" applyFont="1" applyBorder="1" applyAlignment="1" applyProtection="1">
      <protection locked="0"/>
    </xf>
    <xf numFmtId="0" fontId="0" fillId="0" borderId="2" xfId="0" applyFont="1" applyBorder="1" applyAlignment="1" applyProtection="1">
      <protection locked="0"/>
    </xf>
    <xf numFmtId="167" fontId="0" fillId="0" borderId="1" xfId="0" applyNumberFormat="1" applyFont="1" applyBorder="1"/>
    <xf numFmtId="167" fontId="0" fillId="0" borderId="1" xfId="0" applyNumberFormat="1" applyFont="1" applyFill="1" applyBorder="1"/>
    <xf numFmtId="167" fontId="0" fillId="0" borderId="10" xfId="0" applyNumberFormat="1" applyFont="1" applyFill="1" applyBorder="1"/>
    <xf numFmtId="165" fontId="0" fillId="0" borderId="22" xfId="0" applyNumberFormat="1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5" xfId="0" applyFont="1" applyBorder="1" applyAlignment="1">
      <alignment wrapText="1"/>
    </xf>
    <xf numFmtId="165" fontId="0" fillId="0" borderId="1" xfId="0" applyNumberFormat="1" applyFont="1" applyFill="1" applyBorder="1" applyAlignment="1">
      <alignment wrapText="1"/>
    </xf>
    <xf numFmtId="3" fontId="0" fillId="0" borderId="6" xfId="0" applyNumberFormat="1" applyFont="1" applyBorder="1" applyAlignment="1">
      <alignment wrapText="1"/>
    </xf>
    <xf numFmtId="3" fontId="0" fillId="0" borderId="6" xfId="0" applyNumberFormat="1" applyFont="1" applyFill="1" applyBorder="1" applyAlignment="1">
      <alignment wrapText="1"/>
    </xf>
    <xf numFmtId="1" fontId="1" fillId="0" borderId="6" xfId="1" applyNumberFormat="1" applyFont="1" applyBorder="1"/>
    <xf numFmtId="0" fontId="0" fillId="0" borderId="58" xfId="0" applyFont="1" applyBorder="1" applyAlignment="1">
      <alignment wrapText="1"/>
    </xf>
    <xf numFmtId="49" fontId="1" fillId="0" borderId="61" xfId="1" applyNumberFormat="1" applyFont="1" applyBorder="1"/>
    <xf numFmtId="0" fontId="0" fillId="0" borderId="6" xfId="0" applyFont="1" applyBorder="1" applyAlignment="1"/>
    <xf numFmtId="0" fontId="23" fillId="0" borderId="6" xfId="0" applyFont="1" applyBorder="1"/>
    <xf numFmtId="49" fontId="1" fillId="0" borderId="6" xfId="1" applyNumberFormat="1" applyFont="1" applyBorder="1"/>
    <xf numFmtId="49" fontId="1" fillId="0" borderId="58" xfId="1" applyNumberFormat="1" applyFont="1" applyBorder="1"/>
    <xf numFmtId="0" fontId="0" fillId="0" borderId="19" xfId="0" applyFont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4" xfId="0" applyFont="1" applyBorder="1" applyAlignment="1">
      <alignment wrapText="1"/>
    </xf>
    <xf numFmtId="0" fontId="0" fillId="0" borderId="2" xfId="0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1" fontId="1" fillId="0" borderId="1" xfId="1" applyNumberFormat="1" applyFont="1" applyBorder="1"/>
    <xf numFmtId="0" fontId="0" fillId="0" borderId="10" xfId="0" applyFont="1" applyBorder="1" applyAlignment="1">
      <alignment wrapText="1"/>
    </xf>
    <xf numFmtId="49" fontId="1" fillId="0" borderId="11" xfId="1" applyNumberFormat="1" applyFont="1" applyBorder="1"/>
    <xf numFmtId="0" fontId="0" fillId="0" borderId="1" xfId="0" applyFont="1" applyBorder="1" applyAlignment="1"/>
    <xf numFmtId="0" fontId="23" fillId="0" borderId="1" xfId="0" applyFont="1" applyBorder="1"/>
    <xf numFmtId="49" fontId="1" fillId="0" borderId="1" xfId="1" applyNumberFormat="1" applyFont="1" applyBorder="1"/>
    <xf numFmtId="49" fontId="1" fillId="0" borderId="10" xfId="1" applyNumberFormat="1" applyFont="1" applyBorder="1"/>
    <xf numFmtId="0" fontId="0" fillId="0" borderId="22" xfId="0" applyFont="1" applyBorder="1" applyAlignment="1" applyProtection="1">
      <alignment wrapText="1"/>
      <protection locked="0"/>
    </xf>
    <xf numFmtId="0" fontId="0" fillId="0" borderId="21" xfId="0" applyFont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0" fillId="0" borderId="28" xfId="0" applyFont="1" applyBorder="1" applyAlignment="1" applyProtection="1">
      <protection locked="0"/>
    </xf>
    <xf numFmtId="0" fontId="0" fillId="0" borderId="8" xfId="0" applyNumberFormat="1" applyFont="1" applyBorder="1"/>
    <xf numFmtId="167" fontId="0" fillId="0" borderId="8" xfId="0" applyNumberFormat="1" applyFont="1" applyFill="1" applyBorder="1"/>
    <xf numFmtId="165" fontId="0" fillId="0" borderId="63" xfId="0" applyNumberFormat="1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165" fontId="0" fillId="0" borderId="8" xfId="0" applyNumberFormat="1" applyFont="1" applyFill="1" applyBorder="1" applyAlignment="1">
      <alignment wrapText="1"/>
    </xf>
    <xf numFmtId="0" fontId="24" fillId="0" borderId="6" xfId="0" applyFont="1" applyFill="1" applyBorder="1" applyAlignment="1">
      <alignment vertical="center" wrapText="1"/>
    </xf>
    <xf numFmtId="0" fontId="0" fillId="20" borderId="6" xfId="0" applyFont="1" applyFill="1" applyBorder="1" applyAlignment="1">
      <alignment vertical="center" wrapText="1"/>
    </xf>
    <xf numFmtId="0" fontId="0" fillId="20" borderId="6" xfId="0" applyFont="1" applyFill="1" applyBorder="1" applyAlignment="1">
      <alignment vertical="center"/>
    </xf>
    <xf numFmtId="167" fontId="0" fillId="21" borderId="6" xfId="0" applyNumberFormat="1" applyFont="1" applyFill="1" applyBorder="1" applyAlignment="1">
      <alignment vertical="center" wrapText="1"/>
    </xf>
    <xf numFmtId="167" fontId="0" fillId="21" borderId="13" xfId="0" applyNumberFormat="1" applyFont="1" applyFill="1" applyBorder="1" applyAlignment="1">
      <alignment vertical="center" wrapText="1"/>
    </xf>
    <xf numFmtId="0" fontId="0" fillId="11" borderId="13" xfId="0" applyFont="1" applyFill="1" applyBorder="1" applyAlignment="1">
      <alignment vertical="center" wrapText="1"/>
    </xf>
    <xf numFmtId="0" fontId="30" fillId="11" borderId="6" xfId="0" applyFont="1" applyFill="1" applyBorder="1" applyAlignment="1">
      <alignment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22" borderId="6" xfId="0" applyFont="1" applyFill="1" applyBorder="1" applyAlignment="1">
      <alignment vertical="center" wrapText="1"/>
    </xf>
    <xf numFmtId="0" fontId="0" fillId="22" borderId="17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0" fontId="0" fillId="8" borderId="15" xfId="0" applyFont="1" applyFill="1" applyBorder="1" applyAlignment="1">
      <alignment vertical="center" wrapText="1"/>
    </xf>
    <xf numFmtId="3" fontId="0" fillId="8" borderId="6" xfId="0" applyNumberFormat="1" applyFont="1" applyFill="1" applyBorder="1" applyAlignment="1">
      <alignment vertical="center" wrapText="1"/>
    </xf>
    <xf numFmtId="0" fontId="0" fillId="23" borderId="6" xfId="0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32" fillId="24" borderId="15" xfId="0" applyFont="1" applyFill="1" applyBorder="1" applyAlignment="1">
      <alignment horizontal="center" vertical="center"/>
    </xf>
    <xf numFmtId="0" fontId="32" fillId="20" borderId="15" xfId="0" applyFont="1" applyFill="1" applyBorder="1" applyAlignment="1">
      <alignment horizontal="center" vertical="center" wrapText="1"/>
    </xf>
    <xf numFmtId="0" fontId="32" fillId="20" borderId="6" xfId="0" applyFont="1" applyFill="1" applyBorder="1" applyAlignment="1">
      <alignment horizontal="center" vertical="center" wrapText="1"/>
    </xf>
    <xf numFmtId="167" fontId="32" fillId="15" borderId="16" xfId="0" applyNumberFormat="1" applyFont="1" applyFill="1" applyBorder="1" applyAlignment="1">
      <alignment horizontal="center" vertical="center"/>
    </xf>
    <xf numFmtId="0" fontId="32" fillId="25" borderId="16" xfId="0" applyFont="1" applyFill="1" applyBorder="1" applyAlignment="1">
      <alignment horizontal="center" vertical="center"/>
    </xf>
    <xf numFmtId="0" fontId="32" fillId="25" borderId="15" xfId="0" applyFont="1" applyFill="1" applyBorder="1" applyAlignment="1">
      <alignment horizontal="center" vertical="center"/>
    </xf>
    <xf numFmtId="0" fontId="33" fillId="9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32" fillId="8" borderId="16" xfId="0" applyFont="1" applyFill="1" applyBorder="1" applyAlignment="1">
      <alignment horizontal="center" vertical="center" wrapText="1"/>
    </xf>
    <xf numFmtId="3" fontId="32" fillId="8" borderId="16" xfId="0" applyNumberFormat="1" applyFont="1" applyFill="1" applyBorder="1" applyAlignment="1">
      <alignment horizontal="center" vertical="center" wrapText="1"/>
    </xf>
    <xf numFmtId="0" fontId="32" fillId="23" borderId="6" xfId="0" applyFont="1" applyFill="1" applyBorder="1" applyAlignment="1">
      <alignment horizontal="center" vertical="center" wrapText="1"/>
    </xf>
    <xf numFmtId="0" fontId="32" fillId="5" borderId="16" xfId="0" applyFont="1" applyFill="1" applyBorder="1" applyAlignment="1">
      <alignment horizontal="center" vertical="center" wrapText="1"/>
    </xf>
    <xf numFmtId="0" fontId="32" fillId="5" borderId="15" xfId="0" applyFont="1" applyFill="1" applyBorder="1" applyAlignment="1">
      <alignment horizontal="center" vertical="center" wrapText="1"/>
    </xf>
    <xf numFmtId="0" fontId="32" fillId="4" borderId="64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65" xfId="0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34" fillId="26" borderId="2" xfId="0" applyFont="1" applyFill="1" applyBorder="1" applyAlignment="1">
      <alignment horizontal="center" vertical="center"/>
    </xf>
    <xf numFmtId="167" fontId="34" fillId="10" borderId="3" xfId="0" applyNumberFormat="1" applyFont="1" applyFill="1" applyBorder="1" applyAlignment="1">
      <alignment horizontal="center" vertical="center"/>
    </xf>
    <xf numFmtId="0" fontId="34" fillId="10" borderId="3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7" fillId="0" borderId="66" xfId="0" applyFont="1" applyBorder="1" applyAlignment="1">
      <alignment vertical="center" wrapText="1"/>
    </xf>
    <xf numFmtId="0" fontId="7" fillId="0" borderId="67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27" borderId="1" xfId="0" applyFill="1" applyBorder="1" applyAlignment="1">
      <alignment vertical="center" wrapText="1"/>
    </xf>
    <xf numFmtId="0" fontId="0" fillId="27" borderId="10" xfId="0" applyFill="1" applyBorder="1" applyAlignment="1">
      <alignment vertical="center" wrapText="1"/>
    </xf>
    <xf numFmtId="0" fontId="0" fillId="27" borderId="19" xfId="0" applyFill="1" applyBorder="1" applyAlignment="1">
      <alignment vertical="center" wrapText="1"/>
    </xf>
    <xf numFmtId="0" fontId="0" fillId="21" borderId="1" xfId="0" applyFill="1" applyBorder="1" applyAlignment="1">
      <alignment vertical="center" wrapText="1"/>
    </xf>
    <xf numFmtId="0" fontId="0" fillId="21" borderId="10" xfId="0" applyFill="1" applyBorder="1" applyAlignment="1">
      <alignment vertical="center" wrapText="1"/>
    </xf>
    <xf numFmtId="0" fontId="0" fillId="21" borderId="19" xfId="0" applyFill="1" applyBorder="1" applyAlignment="1">
      <alignment vertical="center" wrapText="1"/>
    </xf>
    <xf numFmtId="0" fontId="0" fillId="19" borderId="1" xfId="0" applyFill="1" applyBorder="1" applyAlignment="1">
      <alignment vertical="center" wrapText="1"/>
    </xf>
    <xf numFmtId="0" fontId="0" fillId="19" borderId="10" xfId="0" applyFill="1" applyBorder="1" applyAlignment="1">
      <alignment vertical="center" wrapText="1"/>
    </xf>
    <xf numFmtId="0" fontId="0" fillId="19" borderId="19" xfId="0" applyFill="1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23" borderId="70" xfId="0" applyFill="1" applyBorder="1" applyAlignment="1">
      <alignment vertical="center" wrapText="1"/>
    </xf>
    <xf numFmtId="0" fontId="0" fillId="23" borderId="35" xfId="0" applyFill="1" applyBorder="1" applyAlignment="1">
      <alignment vertical="center" wrapText="1"/>
    </xf>
    <xf numFmtId="0" fontId="0" fillId="23" borderId="5" xfId="0" applyFill="1" applyBorder="1" applyAlignment="1">
      <alignment vertical="center" wrapText="1"/>
    </xf>
    <xf numFmtId="0" fontId="0" fillId="23" borderId="71" xfId="0" applyFill="1" applyBorder="1" applyAlignment="1">
      <alignment vertical="center" wrapText="1"/>
    </xf>
    <xf numFmtId="0" fontId="0" fillId="23" borderId="72" xfId="0" applyFill="1" applyBorder="1" applyAlignment="1">
      <alignment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73" xfId="0" applyFont="1" applyBorder="1" applyAlignment="1">
      <alignment vertical="center" wrapText="1"/>
    </xf>
    <xf numFmtId="0" fontId="7" fillId="0" borderId="74" xfId="0" applyFont="1" applyBorder="1" applyAlignment="1">
      <alignment vertical="center" wrapText="1"/>
    </xf>
    <xf numFmtId="0" fontId="10" fillId="3" borderId="1" xfId="2" applyFont="1" applyFill="1" applyBorder="1" applyAlignment="1" applyProtection="1">
      <alignment horizontal="center"/>
      <protection locked="0"/>
    </xf>
    <xf numFmtId="1" fontId="10" fillId="3" borderId="25" xfId="2" applyNumberFormat="1" applyFont="1" applyFill="1" applyBorder="1" applyAlignment="1" applyProtection="1">
      <protection locked="0"/>
    </xf>
    <xf numFmtId="0" fontId="10" fillId="3" borderId="8" xfId="2" applyFont="1" applyFill="1" applyBorder="1" applyAlignment="1" applyProtection="1">
      <alignment horizontal="center"/>
      <protection locked="0"/>
    </xf>
    <xf numFmtId="0" fontId="10" fillId="3" borderId="11" xfId="2" applyFont="1" applyFill="1" applyBorder="1" applyAlignment="1" applyProtection="1">
      <alignment horizontal="center"/>
      <protection locked="0"/>
    </xf>
    <xf numFmtId="1" fontId="10" fillId="3" borderId="75" xfId="2" applyNumberFormat="1" applyFont="1" applyFill="1" applyBorder="1" applyAlignment="1" applyProtection="1">
      <protection locked="0"/>
    </xf>
    <xf numFmtId="0" fontId="10" fillId="3" borderId="57" xfId="2" applyFont="1" applyFill="1" applyBorder="1" applyAlignment="1" applyProtection="1">
      <alignment horizontal="left" vertical="top"/>
      <protection locked="0"/>
    </xf>
    <xf numFmtId="0" fontId="10" fillId="3" borderId="63" xfId="2" applyFont="1" applyFill="1" applyBorder="1" applyAlignment="1" applyProtection="1">
      <alignment horizontal="left" vertical="top"/>
      <protection locked="0"/>
    </xf>
    <xf numFmtId="0" fontId="10" fillId="3" borderId="19" xfId="2" applyFont="1" applyFill="1" applyBorder="1" applyAlignment="1" applyProtection="1">
      <alignment horizontal="left" vertical="top"/>
      <protection locked="0"/>
    </xf>
    <xf numFmtId="0" fontId="10" fillId="3" borderId="22" xfId="2" applyFont="1" applyFill="1" applyBorder="1" applyAlignment="1" applyProtection="1">
      <alignment horizontal="left" vertical="top"/>
      <protection locked="0"/>
    </xf>
    <xf numFmtId="1" fontId="10" fillId="3" borderId="24" xfId="2" applyNumberFormat="1" applyFont="1" applyFill="1" applyBorder="1" applyAlignment="1" applyProtection="1">
      <protection locked="0"/>
    </xf>
    <xf numFmtId="0" fontId="10" fillId="3" borderId="57" xfId="2" applyFont="1" applyFill="1" applyBorder="1" applyAlignment="1" applyProtection="1">
      <alignment horizontal="left"/>
      <protection locked="0"/>
    </xf>
    <xf numFmtId="0" fontId="10" fillId="3" borderId="19" xfId="2" applyFont="1" applyFill="1" applyBorder="1" applyAlignment="1" applyProtection="1">
      <alignment horizontal="left"/>
      <protection locked="0"/>
    </xf>
    <xf numFmtId="0" fontId="9" fillId="3" borderId="1" xfId="2" applyFont="1" applyFill="1" applyBorder="1" applyAlignment="1" applyProtection="1">
      <alignment horizontal="center"/>
      <protection locked="0"/>
    </xf>
    <xf numFmtId="0" fontId="10" fillId="3" borderId="6" xfId="2" applyFont="1" applyFill="1" applyBorder="1" applyAlignment="1" applyProtection="1">
      <alignment horizontal="center"/>
      <protection locked="0"/>
    </xf>
    <xf numFmtId="0" fontId="9" fillId="3" borderId="6" xfId="2" applyFont="1" applyFill="1" applyBorder="1" applyAlignment="1" applyProtection="1">
      <alignment horizontal="center"/>
      <protection locked="0"/>
    </xf>
    <xf numFmtId="0" fontId="10" fillId="3" borderId="61" xfId="2" applyFont="1" applyFill="1" applyBorder="1" applyAlignment="1" applyProtection="1">
      <alignment horizontal="center"/>
      <protection locked="0"/>
    </xf>
    <xf numFmtId="0" fontId="10" fillId="3" borderId="59" xfId="2" applyFont="1" applyFill="1" applyBorder="1" applyAlignment="1" applyProtection="1">
      <alignment horizontal="left"/>
      <protection locked="0"/>
    </xf>
    <xf numFmtId="1" fontId="10" fillId="3" borderId="60" xfId="2" applyNumberFormat="1" applyFont="1" applyFill="1" applyBorder="1" applyAlignment="1" applyProtection="1">
      <protection locked="0"/>
    </xf>
    <xf numFmtId="0" fontId="10" fillId="3" borderId="60" xfId="2" applyFont="1" applyFill="1" applyBorder="1" applyAlignment="1" applyProtection="1">
      <alignment horizontal="left" vertical="top"/>
      <protection locked="0"/>
    </xf>
    <xf numFmtId="0" fontId="10" fillId="3" borderId="16" xfId="2" applyFont="1" applyFill="1" applyBorder="1" applyAlignment="1" applyProtection="1">
      <alignment horizontal="left" vertical="top"/>
      <protection locked="0"/>
    </xf>
    <xf numFmtId="0" fontId="10" fillId="3" borderId="18" xfId="2" applyFont="1" applyFill="1" applyBorder="1" applyAlignment="1" applyProtection="1">
      <alignment horizontal="left"/>
      <protection locked="0"/>
    </xf>
    <xf numFmtId="0" fontId="10" fillId="3" borderId="18" xfId="2" applyFont="1" applyFill="1" applyBorder="1" applyAlignment="1" applyProtection="1">
      <alignment horizontal="left" vertical="top"/>
      <protection locked="0"/>
    </xf>
    <xf numFmtId="0" fontId="10" fillId="3" borderId="21" xfId="2" applyFont="1" applyFill="1" applyBorder="1" applyAlignment="1" applyProtection="1">
      <alignment horizontal="left" vertical="top"/>
      <protection locked="0"/>
    </xf>
    <xf numFmtId="0" fontId="10" fillId="3" borderId="9" xfId="2" applyFont="1" applyFill="1" applyBorder="1" applyAlignment="1" applyProtection="1">
      <alignment horizontal="center"/>
      <protection locked="0"/>
    </xf>
    <xf numFmtId="0" fontId="10" fillId="3" borderId="3" xfId="2" applyFont="1" applyFill="1" applyBorder="1" applyAlignment="1" applyProtection="1">
      <alignment horizontal="left" vertical="top"/>
      <protection locked="0"/>
    </xf>
    <xf numFmtId="0" fontId="10" fillId="3" borderId="25" xfId="2" applyFont="1" applyFill="1" applyBorder="1" applyAlignment="1" applyProtection="1">
      <alignment horizontal="left" vertical="top"/>
      <protection locked="0"/>
    </xf>
    <xf numFmtId="168" fontId="10" fillId="3" borderId="4" xfId="2" applyNumberFormat="1" applyFont="1" applyFill="1" applyBorder="1" applyAlignment="1" applyProtection="1">
      <alignment horizontal="center"/>
      <protection locked="0"/>
    </xf>
    <xf numFmtId="168" fontId="10" fillId="3" borderId="1" xfId="2" applyNumberFormat="1" applyFont="1" applyFill="1" applyBorder="1" applyAlignment="1" applyProtection="1">
      <alignment horizontal="center"/>
      <protection locked="0"/>
    </xf>
    <xf numFmtId="168" fontId="10" fillId="3" borderId="34" xfId="2" applyNumberFormat="1" applyFont="1" applyFill="1" applyBorder="1" applyAlignment="1" applyProtection="1">
      <alignment horizontal="center"/>
      <protection locked="0"/>
    </xf>
    <xf numFmtId="168" fontId="10" fillId="3" borderId="35" xfId="2" applyNumberFormat="1" applyFont="1" applyFill="1" applyBorder="1" applyAlignment="1" applyProtection="1">
      <alignment horizontal="center"/>
      <protection locked="0"/>
    </xf>
    <xf numFmtId="168" fontId="10" fillId="3" borderId="25" xfId="2" applyNumberFormat="1" applyFont="1" applyFill="1" applyBorder="1" applyAlignment="1" applyProtection="1">
      <alignment horizontal="center"/>
      <protection locked="0"/>
    </xf>
    <xf numFmtId="0" fontId="9" fillId="3" borderId="8" xfId="2" applyFont="1" applyFill="1" applyBorder="1" applyAlignment="1" applyProtection="1">
      <alignment horizontal="center"/>
      <protection locked="0"/>
    </xf>
    <xf numFmtId="0" fontId="10" fillId="3" borderId="25" xfId="2" applyFont="1" applyFill="1" applyBorder="1" applyAlignment="1" applyProtection="1">
      <protection locked="0"/>
    </xf>
    <xf numFmtId="0" fontId="10" fillId="3" borderId="22" xfId="2" applyFont="1" applyFill="1" applyBorder="1" applyAlignment="1" applyProtection="1">
      <alignment horizontal="left"/>
      <protection locked="0"/>
    </xf>
    <xf numFmtId="0" fontId="10" fillId="3" borderId="11" xfId="2" applyFont="1" applyFill="1" applyBorder="1" applyAlignment="1" applyProtection="1">
      <alignment horizontal="left"/>
      <protection locked="0"/>
    </xf>
    <xf numFmtId="168" fontId="8" fillId="3" borderId="4" xfId="2" applyNumberFormat="1" applyFill="1" applyBorder="1" applyAlignment="1">
      <alignment horizontal="center"/>
    </xf>
    <xf numFmtId="20" fontId="8" fillId="3" borderId="1" xfId="2" applyNumberFormat="1" applyFill="1" applyBorder="1" applyAlignment="1">
      <alignment horizontal="center"/>
    </xf>
    <xf numFmtId="0" fontId="10" fillId="3" borderId="19" xfId="2" applyFont="1" applyFill="1" applyBorder="1" applyAlignment="1">
      <alignment horizontal="left"/>
    </xf>
    <xf numFmtId="1" fontId="8" fillId="3" borderId="25" xfId="2" applyNumberFormat="1" applyFill="1" applyBorder="1" applyAlignment="1"/>
    <xf numFmtId="0" fontId="8" fillId="3" borderId="19" xfId="2" applyFill="1" applyBorder="1" applyAlignment="1">
      <alignment horizontal="left"/>
    </xf>
    <xf numFmtId="0" fontId="8" fillId="3" borderId="22" xfId="2" applyFill="1" applyBorder="1" applyAlignment="1">
      <alignment horizontal="left"/>
    </xf>
    <xf numFmtId="0" fontId="8" fillId="3" borderId="11" xfId="2" applyFill="1" applyBorder="1" applyAlignment="1">
      <alignment horizontal="center"/>
    </xf>
    <xf numFmtId="20" fontId="10" fillId="3" borderId="1" xfId="2" applyNumberFormat="1" applyFont="1" applyFill="1" applyBorder="1" applyAlignment="1" applyProtection="1">
      <alignment horizontal="left"/>
      <protection locked="0"/>
    </xf>
    <xf numFmtId="0" fontId="10" fillId="3" borderId="20" xfId="2" applyFont="1" applyFill="1" applyBorder="1" applyAlignment="1" applyProtection="1">
      <alignment horizontal="left"/>
      <protection locked="0"/>
    </xf>
    <xf numFmtId="1" fontId="10" fillId="3" borderId="26" xfId="2" applyNumberFormat="1" applyFont="1" applyFill="1" applyBorder="1" applyAlignment="1" applyProtection="1">
      <protection locked="0"/>
    </xf>
    <xf numFmtId="0" fontId="10" fillId="3" borderId="20" xfId="2" applyFont="1" applyFill="1" applyBorder="1" applyAlignment="1" applyProtection="1">
      <alignment horizontal="left" vertical="top"/>
      <protection locked="0"/>
    </xf>
    <xf numFmtId="0" fontId="10" fillId="3" borderId="23" xfId="2" applyFont="1" applyFill="1" applyBorder="1" applyAlignment="1" applyProtection="1">
      <alignment horizontal="left" vertical="top"/>
      <protection locked="0"/>
    </xf>
    <xf numFmtId="0" fontId="10" fillId="3" borderId="75" xfId="2" applyFont="1" applyFill="1" applyBorder="1" applyAlignment="1" applyProtection="1">
      <alignment horizontal="left"/>
      <protection locked="0"/>
    </xf>
    <xf numFmtId="0" fontId="10" fillId="3" borderId="7" xfId="2" applyFont="1" applyFill="1" applyBorder="1" applyAlignment="1" applyProtection="1">
      <alignment horizontal="center"/>
      <protection locked="0"/>
    </xf>
    <xf numFmtId="0" fontId="10" fillId="3" borderId="25" xfId="2" applyFont="1" applyFill="1" applyBorder="1" applyAlignment="1" applyProtection="1">
      <alignment horizontal="left"/>
      <protection locked="0"/>
    </xf>
    <xf numFmtId="0" fontId="10" fillId="3" borderId="3" xfId="2" applyFont="1" applyFill="1" applyBorder="1" applyAlignment="1" applyProtection="1">
      <alignment horizontal="left"/>
      <protection locked="0"/>
    </xf>
    <xf numFmtId="0" fontId="10" fillId="3" borderId="10" xfId="2" applyFont="1" applyFill="1" applyBorder="1" applyAlignment="1" applyProtection="1">
      <alignment horizontal="center"/>
      <protection locked="0"/>
    </xf>
    <xf numFmtId="0" fontId="10" fillId="3" borderId="11" xfId="2" applyFont="1" applyFill="1" applyBorder="1" applyAlignment="1" applyProtection="1">
      <protection locked="0"/>
    </xf>
    <xf numFmtId="168" fontId="8" fillId="3" borderId="1" xfId="2" applyNumberFormat="1" applyFill="1" applyBorder="1" applyAlignment="1">
      <alignment horizontal="center"/>
    </xf>
    <xf numFmtId="168" fontId="17" fillId="3" borderId="1" xfId="2" applyNumberFormat="1" applyFont="1" applyFill="1" applyBorder="1" applyAlignment="1">
      <alignment horizontal="center"/>
    </xf>
    <xf numFmtId="20" fontId="17" fillId="3" borderId="1" xfId="2" applyNumberFormat="1" applyFont="1" applyFill="1" applyBorder="1" applyAlignment="1">
      <alignment horizontal="center"/>
    </xf>
    <xf numFmtId="168" fontId="16" fillId="3" borderId="1" xfId="2" applyNumberFormat="1" applyFont="1" applyFill="1" applyBorder="1" applyAlignment="1">
      <alignment horizontal="center"/>
    </xf>
    <xf numFmtId="20" fontId="16" fillId="3" borderId="1" xfId="2" applyNumberFormat="1" applyFont="1" applyFill="1" applyBorder="1" applyAlignment="1">
      <alignment horizontal="center"/>
    </xf>
    <xf numFmtId="168" fontId="8" fillId="3" borderId="36" xfId="2" applyNumberFormat="1" applyFill="1" applyBorder="1" applyAlignment="1">
      <alignment horizontal="center"/>
    </xf>
    <xf numFmtId="20" fontId="8" fillId="3" borderId="36" xfId="2" applyNumberForma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1" fillId="0" borderId="7" xfId="1" applyNumberFormat="1" applyFont="1" applyBorder="1"/>
    <xf numFmtId="49" fontId="1" fillId="0" borderId="8" xfId="1" applyNumberFormat="1" applyFont="1" applyBorder="1"/>
    <xf numFmtId="0" fontId="23" fillId="0" borderId="8" xfId="0" applyFont="1" applyBorder="1"/>
    <xf numFmtId="0" fontId="0" fillId="0" borderId="8" xfId="0" applyFont="1" applyBorder="1" applyAlignment="1"/>
    <xf numFmtId="49" fontId="1" fillId="0" borderId="9" xfId="1" applyNumberFormat="1" applyFont="1" applyBorder="1"/>
    <xf numFmtId="0" fontId="0" fillId="0" borderId="7" xfId="0" applyFont="1" applyBorder="1" applyAlignment="1">
      <alignment wrapText="1"/>
    </xf>
    <xf numFmtId="1" fontId="1" fillId="0" borderId="8" xfId="1" applyNumberFormat="1" applyFont="1" applyBorder="1"/>
    <xf numFmtId="0" fontId="0" fillId="0" borderId="8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1" fillId="0" borderId="8" xfId="1" applyNumberFormat="1" applyFont="1" applyFill="1" applyBorder="1"/>
    <xf numFmtId="3" fontId="1" fillId="0" borderId="8" xfId="1" applyNumberFormat="1" applyFont="1" applyFill="1" applyBorder="1"/>
    <xf numFmtId="164" fontId="0" fillId="0" borderId="8" xfId="0" applyNumberFormat="1" applyFont="1" applyFill="1" applyBorder="1" applyAlignment="1">
      <alignment wrapText="1"/>
    </xf>
    <xf numFmtId="164" fontId="0" fillId="0" borderId="28" xfId="0" applyNumberFormat="1" applyFont="1" applyFill="1" applyBorder="1" applyAlignment="1">
      <alignment wrapText="1"/>
    </xf>
    <xf numFmtId="49" fontId="1" fillId="0" borderId="1" xfId="1" applyNumberFormat="1" applyFont="1" applyBorder="1"/>
    <xf numFmtId="49" fontId="1" fillId="0" borderId="11" xfId="1" applyNumberFormat="1" applyFont="1" applyBorder="1"/>
    <xf numFmtId="1" fontId="1" fillId="0" borderId="1" xfId="1" applyNumberFormat="1" applyFont="1" applyBorder="1"/>
    <xf numFmtId="0" fontId="0" fillId="0" borderId="1" xfId="0" applyFont="1" applyBorder="1" applyAlignment="1">
      <alignment wrapText="1"/>
    </xf>
    <xf numFmtId="4" fontId="1" fillId="0" borderId="1" xfId="1" applyNumberFormat="1" applyFont="1" applyFill="1" applyBorder="1"/>
    <xf numFmtId="49" fontId="1" fillId="0" borderId="1" xfId="1" applyNumberFormat="1" applyFont="1" applyFill="1" applyBorder="1"/>
    <xf numFmtId="3" fontId="1" fillId="0" borderId="1" xfId="1" applyNumberFormat="1" applyFont="1" applyFill="1" applyBorder="1"/>
    <xf numFmtId="164" fontId="0" fillId="0" borderId="1" xfId="0" applyNumberFormat="1" applyFont="1" applyFill="1" applyBorder="1" applyAlignment="1">
      <alignment wrapText="1"/>
    </xf>
    <xf numFmtId="164" fontId="0" fillId="0" borderId="2" xfId="0" applyNumberFormat="1" applyFont="1" applyFill="1" applyBorder="1" applyAlignment="1">
      <alignment wrapText="1"/>
    </xf>
    <xf numFmtId="0" fontId="1" fillId="28" borderId="1" xfId="1" applyFill="1" applyBorder="1"/>
    <xf numFmtId="0" fontId="0" fillId="29" borderId="10" xfId="0" applyFont="1" applyFill="1" applyBorder="1" applyAlignment="1" applyProtection="1">
      <alignment wrapText="1"/>
      <protection locked="0"/>
    </xf>
    <xf numFmtId="3" fontId="0" fillId="0" borderId="8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167" fontId="0" fillId="0" borderId="7" xfId="0" applyNumberFormat="1" applyFont="1" applyFill="1" applyBorder="1"/>
    <xf numFmtId="167" fontId="0" fillId="0" borderId="8" xfId="0" applyNumberFormat="1" applyFont="1" applyFill="1" applyBorder="1"/>
    <xf numFmtId="167" fontId="0" fillId="0" borderId="10" xfId="0" applyNumberFormat="1" applyFont="1" applyFill="1" applyBorder="1"/>
    <xf numFmtId="167" fontId="0" fillId="0" borderId="1" xfId="0" applyNumberFormat="1" applyFont="1" applyFill="1" applyBorder="1"/>
    <xf numFmtId="167" fontId="0" fillId="0" borderId="8" xfId="0" applyNumberFormat="1" applyFont="1" applyFill="1" applyBorder="1" applyAlignment="1" applyProtection="1">
      <protection locked="0"/>
    </xf>
    <xf numFmtId="167" fontId="0" fillId="0" borderId="8" xfId="0" applyNumberFormat="1" applyFont="1" applyBorder="1" applyAlignment="1" applyProtection="1">
      <protection locked="0"/>
    </xf>
    <xf numFmtId="167" fontId="0" fillId="0" borderId="1" xfId="0" applyNumberFormat="1" applyFont="1" applyFill="1" applyBorder="1" applyAlignment="1" applyProtection="1">
      <protection locked="0"/>
    </xf>
    <xf numFmtId="167" fontId="0" fillId="0" borderId="1" xfId="0" applyNumberFormat="1" applyFont="1" applyBorder="1" applyAlignment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67" fontId="0" fillId="0" borderId="8" xfId="0" applyNumberFormat="1" applyFont="1" applyBorder="1" applyAlignment="1" applyProtection="1">
      <protection locked="0"/>
    </xf>
    <xf numFmtId="167" fontId="0" fillId="0" borderId="1" xfId="0" applyNumberFormat="1" applyFont="1" applyBorder="1" applyAlignment="1" applyProtection="1">
      <protection locked="0"/>
    </xf>
    <xf numFmtId="0" fontId="0" fillId="0" borderId="9" xfId="0" applyFont="1" applyBorder="1" applyAlignment="1" applyProtection="1">
      <protection locked="0"/>
    </xf>
    <xf numFmtId="167" fontId="0" fillId="0" borderId="30" xfId="0" applyNumberFormat="1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167" fontId="0" fillId="0" borderId="4" xfId="0" applyNumberFormat="1" applyFont="1" applyBorder="1" applyAlignment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0" fillId="0" borderId="8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wrapText="1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19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1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1" fillId="0" borderId="7" xfId="1" applyNumberFormat="1" applyFont="1" applyBorder="1"/>
    <xf numFmtId="49" fontId="1" fillId="0" borderId="8" xfId="1" applyNumberFormat="1" applyFont="1" applyBorder="1"/>
    <xf numFmtId="0" fontId="23" fillId="0" borderId="8" xfId="0" applyFont="1" applyBorder="1"/>
    <xf numFmtId="0" fontId="0" fillId="0" borderId="8" xfId="0" applyFont="1" applyBorder="1" applyAlignment="1"/>
    <xf numFmtId="49" fontId="1" fillId="0" borderId="9" xfId="1" applyNumberFormat="1" applyFont="1" applyBorder="1"/>
    <xf numFmtId="0" fontId="0" fillId="0" borderId="7" xfId="0" applyFont="1" applyBorder="1" applyAlignment="1">
      <alignment wrapText="1"/>
    </xf>
    <xf numFmtId="1" fontId="1" fillId="0" borderId="8" xfId="1" applyNumberFormat="1" applyFont="1" applyBorder="1"/>
    <xf numFmtId="0" fontId="0" fillId="0" borderId="8" xfId="0" applyFont="1" applyBorder="1" applyAlignment="1">
      <alignment wrapText="1"/>
    </xf>
    <xf numFmtId="49" fontId="1" fillId="0" borderId="1" xfId="1" applyNumberFormat="1" applyFont="1" applyBorder="1"/>
    <xf numFmtId="49" fontId="1" fillId="0" borderId="11" xfId="1" applyNumberFormat="1" applyFont="1" applyBorder="1"/>
    <xf numFmtId="0" fontId="0" fillId="0" borderId="10" xfId="0" applyFont="1" applyBorder="1" applyAlignment="1">
      <alignment wrapText="1"/>
    </xf>
    <xf numFmtId="1" fontId="1" fillId="0" borderId="1" xfId="1" applyNumberFormat="1" applyFont="1" applyBorder="1"/>
    <xf numFmtId="0" fontId="0" fillId="0" borderId="1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" xfId="0" applyFont="1" applyBorder="1" applyAlignment="1">
      <alignment wrapText="1"/>
    </xf>
    <xf numFmtId="3" fontId="0" fillId="0" borderId="8" xfId="0" applyNumberFormat="1" applyFont="1" applyFill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0" borderId="8" xfId="0" applyNumberFormat="1" applyFont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167" fontId="0" fillId="0" borderId="7" xfId="0" applyNumberFormat="1" applyFont="1" applyFill="1" applyBorder="1"/>
    <xf numFmtId="167" fontId="0" fillId="0" borderId="8" xfId="0" applyNumberFormat="1" applyFont="1" applyFill="1" applyBorder="1"/>
    <xf numFmtId="167" fontId="0" fillId="0" borderId="10" xfId="0" applyNumberFormat="1" applyFont="1" applyFill="1" applyBorder="1"/>
    <xf numFmtId="167" fontId="0" fillId="0" borderId="1" xfId="0" applyNumberFormat="1" applyFont="1" applyFill="1" applyBorder="1"/>
    <xf numFmtId="0" fontId="0" fillId="0" borderId="8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7" xfId="0" applyFont="1" applyBorder="1" applyAlignment="1" applyProtection="1">
      <alignment wrapText="1"/>
      <protection locked="0"/>
    </xf>
    <xf numFmtId="0" fontId="0" fillId="0" borderId="10" xfId="0" applyFont="1" applyBorder="1" applyAlignment="1" applyProtection="1">
      <alignment wrapText="1"/>
      <protection locked="0"/>
    </xf>
    <xf numFmtId="167" fontId="0" fillId="0" borderId="62" xfId="0" applyNumberFormat="1" applyFont="1" applyBorder="1" applyAlignment="1" applyProtection="1">
      <protection locked="0"/>
    </xf>
    <xf numFmtId="167" fontId="0" fillId="0" borderId="3" xfId="0" applyNumberFormat="1" applyFont="1" applyBorder="1" applyAlignment="1" applyProtection="1">
      <protection locked="0"/>
    </xf>
    <xf numFmtId="167" fontId="0" fillId="0" borderId="1" xfId="0" applyNumberFormat="1" applyFont="1" applyBorder="1" applyAlignment="1" applyProtection="1">
      <protection locked="0"/>
    </xf>
    <xf numFmtId="0" fontId="0" fillId="15" borderId="16" xfId="0" applyFont="1" applyFill="1" applyBorder="1" applyAlignment="1">
      <alignment horizontal="center" vertical="center"/>
    </xf>
    <xf numFmtId="0" fontId="0" fillId="15" borderId="17" xfId="0" applyFont="1" applyFill="1" applyBorder="1" applyAlignment="1">
      <alignment horizontal="center" vertical="center"/>
    </xf>
    <xf numFmtId="0" fontId="0" fillId="15" borderId="33" xfId="0" applyFont="1" applyFill="1" applyBorder="1" applyAlignment="1">
      <alignment horizontal="center" vertical="center"/>
    </xf>
    <xf numFmtId="0" fontId="0" fillId="15" borderId="3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7" borderId="15" xfId="0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7" borderId="33" xfId="0" applyFont="1" applyFill="1" applyBorder="1" applyAlignment="1">
      <alignment horizontal="center" vertical="center" wrapText="1"/>
    </xf>
    <xf numFmtId="0" fontId="0" fillId="7" borderId="34" xfId="0" applyFont="1" applyFill="1" applyBorder="1" applyAlignment="1">
      <alignment horizontal="center" vertical="center" wrapText="1"/>
    </xf>
    <xf numFmtId="0" fontId="0" fillId="9" borderId="27" xfId="0" applyFont="1" applyFill="1" applyBorder="1" applyAlignment="1">
      <alignment horizontal="center" vertical="center" wrapText="1"/>
    </xf>
    <xf numFmtId="0" fontId="0" fillId="12" borderId="15" xfId="0" applyFont="1" applyFill="1" applyBorder="1" applyAlignment="1">
      <alignment horizontal="center" vertical="center"/>
    </xf>
    <xf numFmtId="0" fontId="0" fillId="12" borderId="16" xfId="0" applyFont="1" applyFill="1" applyBorder="1" applyAlignment="1">
      <alignment horizontal="center" vertical="center"/>
    </xf>
    <xf numFmtId="0" fontId="0" fillId="12" borderId="17" xfId="0" applyFont="1" applyFill="1" applyBorder="1" applyAlignment="1">
      <alignment horizontal="center" vertical="center"/>
    </xf>
    <xf numFmtId="0" fontId="0" fillId="12" borderId="15" xfId="0" applyFont="1" applyFill="1" applyBorder="1" applyAlignment="1">
      <alignment horizontal="center" vertical="center" wrapText="1"/>
    </xf>
    <xf numFmtId="0" fontId="0" fillId="12" borderId="17" xfId="0" applyFont="1" applyFill="1" applyBorder="1" applyAlignment="1">
      <alignment horizontal="center" vertical="center" wrapText="1"/>
    </xf>
    <xf numFmtId="0" fontId="0" fillId="12" borderId="2" xfId="0" applyFont="1" applyFill="1" applyBorder="1" applyAlignment="1">
      <alignment horizontal="center" vertical="center"/>
    </xf>
    <xf numFmtId="0" fontId="0" fillId="12" borderId="3" xfId="0" applyFont="1" applyFill="1" applyBorder="1" applyAlignment="1">
      <alignment horizontal="center" vertical="center"/>
    </xf>
    <xf numFmtId="0" fontId="0" fillId="12" borderId="4" xfId="0" applyFont="1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6" xfId="0" applyFont="1" applyFill="1" applyBorder="1" applyAlignment="1">
      <alignment horizontal="center" vertical="center"/>
    </xf>
    <xf numFmtId="0" fontId="0" fillId="10" borderId="32" xfId="0" applyFont="1" applyFill="1" applyBorder="1" applyAlignment="1">
      <alignment horizontal="center" vertical="center"/>
    </xf>
    <xf numFmtId="0" fontId="0" fillId="10" borderId="33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2" fillId="20" borderId="2" xfId="0" applyFont="1" applyFill="1" applyBorder="1" applyAlignment="1">
      <alignment horizontal="center" vertical="center" wrapText="1"/>
    </xf>
    <xf numFmtId="0" fontId="32" fillId="20" borderId="4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wrapText="1"/>
    </xf>
    <xf numFmtId="0" fontId="34" fillId="19" borderId="2" xfId="0" applyFont="1" applyFill="1" applyBorder="1" applyAlignment="1">
      <alignment horizontal="center" vertical="center" wrapText="1"/>
    </xf>
    <xf numFmtId="0" fontId="34" fillId="19" borderId="3" xfId="0" applyFont="1" applyFill="1" applyBorder="1" applyAlignment="1">
      <alignment horizontal="center" vertical="center" wrapText="1"/>
    </xf>
    <xf numFmtId="0" fontId="34" fillId="19" borderId="4" xfId="0" applyFont="1" applyFill="1" applyBorder="1" applyAlignment="1">
      <alignment horizontal="center" vertical="center" wrapText="1"/>
    </xf>
    <xf numFmtId="0" fontId="32" fillId="22" borderId="3" xfId="0" applyFont="1" applyFill="1" applyBorder="1" applyAlignment="1">
      <alignment horizontal="center" vertical="center" wrapText="1"/>
    </xf>
    <xf numFmtId="0" fontId="35" fillId="10" borderId="2" xfId="0" applyFont="1" applyFill="1" applyBorder="1" applyAlignment="1">
      <alignment horizontal="center" vertical="center"/>
    </xf>
    <xf numFmtId="0" fontId="34" fillId="10" borderId="3" xfId="0" applyFont="1" applyFill="1" applyBorder="1" applyAlignment="1">
      <alignment horizontal="center" vertical="center"/>
    </xf>
    <xf numFmtId="0" fontId="34" fillId="12" borderId="2" xfId="0" applyFont="1" applyFill="1" applyBorder="1" applyAlignment="1">
      <alignment horizontal="center" vertical="center"/>
    </xf>
    <xf numFmtId="0" fontId="34" fillId="12" borderId="3" xfId="0" applyFont="1" applyFill="1" applyBorder="1" applyAlignment="1">
      <alignment horizontal="center" vertical="center"/>
    </xf>
    <xf numFmtId="0" fontId="34" fillId="12" borderId="4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3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17" fillId="0" borderId="55" xfId="2" applyFont="1" applyBorder="1" applyAlignment="1">
      <alignment horizontal="center"/>
    </xf>
    <xf numFmtId="0" fontId="11" fillId="0" borderId="2" xfId="2" applyFont="1" applyBorder="1" applyAlignment="1">
      <alignment horizontal="left"/>
    </xf>
    <xf numFmtId="0" fontId="11" fillId="0" borderId="4" xfId="2" applyFont="1" applyBorder="1" applyAlignment="1"/>
    <xf numFmtId="0" fontId="10" fillId="0" borderId="2" xfId="2" applyFont="1" applyBorder="1" applyAlignment="1">
      <alignment horizontal="left"/>
    </xf>
    <xf numFmtId="0" fontId="8" fillId="0" borderId="4" xfId="2" applyBorder="1" applyAlignment="1"/>
    <xf numFmtId="0" fontId="17" fillId="0" borderId="45" xfId="2" applyFont="1" applyBorder="1" applyAlignment="1">
      <alignment horizontal="center"/>
    </xf>
    <xf numFmtId="0" fontId="17" fillId="0" borderId="53" xfId="2" applyFont="1" applyBorder="1" applyAlignment="1">
      <alignment horizontal="center"/>
    </xf>
    <xf numFmtId="0" fontId="18" fillId="0" borderId="41" xfId="2" applyFont="1" applyBorder="1" applyAlignment="1">
      <alignment horizontal="center" vertical="center" textRotation="90" wrapText="1"/>
    </xf>
    <xf numFmtId="0" fontId="18" fillId="0" borderId="40" xfId="2" applyFont="1" applyBorder="1" applyAlignment="1">
      <alignment horizontal="center" vertical="center" textRotation="90" wrapText="1"/>
    </xf>
    <xf numFmtId="0" fontId="10" fillId="0" borderId="2" xfId="2" applyFont="1" applyBorder="1" applyAlignment="1"/>
    <xf numFmtId="0" fontId="8" fillId="0" borderId="3" xfId="2" applyBorder="1" applyAlignment="1"/>
    <xf numFmtId="0" fontId="8" fillId="0" borderId="2" xfId="2" applyBorder="1" applyAlignment="1"/>
    <xf numFmtId="0" fontId="0" fillId="0" borderId="16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49" fontId="1" fillId="5" borderId="1" xfId="1" applyNumberFormat="1" applyFill="1" applyBorder="1" applyAlignment="1"/>
    <xf numFmtId="0" fontId="2" fillId="5" borderId="1" xfId="0" applyFont="1" applyFill="1" applyBorder="1" applyAlignment="1"/>
    <xf numFmtId="0" fontId="0" fillId="5" borderId="1" xfId="0" applyFill="1" applyBorder="1" applyAlignment="1">
      <alignment wrapText="1"/>
    </xf>
    <xf numFmtId="49" fontId="1" fillId="5" borderId="11" xfId="1" applyNumberFormat="1" applyFill="1" applyBorder="1" applyAlignment="1"/>
    <xf numFmtId="0" fontId="0" fillId="5" borderId="10" xfId="0" applyFill="1" applyBorder="1" applyAlignment="1">
      <alignment wrapText="1"/>
    </xf>
    <xf numFmtId="1" fontId="1" fillId="5" borderId="1" xfId="1" applyNumberFormat="1" applyFill="1" applyBorder="1" applyAlignment="1"/>
    <xf numFmtId="4" fontId="1" fillId="5" borderId="1" xfId="1" applyNumberFormat="1" applyFill="1" applyBorder="1" applyAlignment="1"/>
    <xf numFmtId="3" fontId="1" fillId="5" borderId="1" xfId="1" applyNumberFormat="1" applyFill="1" applyBorder="1" applyAlignment="1"/>
    <xf numFmtId="164" fontId="0" fillId="5" borderId="1" xfId="0" applyNumberFormat="1" applyFill="1" applyBorder="1" applyAlignment="1">
      <alignment wrapText="1"/>
    </xf>
    <xf numFmtId="164" fontId="0" fillId="5" borderId="2" xfId="0" applyNumberFormat="1" applyFill="1" applyBorder="1" applyAlignment="1">
      <alignment wrapText="1"/>
    </xf>
    <xf numFmtId="2" fontId="0" fillId="5" borderId="1" xfId="0" applyNumberFormat="1" applyFill="1" applyBorder="1" applyAlignment="1">
      <alignment wrapText="1"/>
    </xf>
    <xf numFmtId="165" fontId="0" fillId="5" borderId="1" xfId="0" applyNumberFormat="1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4" xfId="0" applyFill="1" applyBorder="1" applyAlignment="1">
      <alignment wrapText="1"/>
    </xf>
    <xf numFmtId="165" fontId="0" fillId="5" borderId="22" xfId="0" applyNumberFormat="1" applyFill="1" applyBorder="1" applyAlignment="1">
      <alignment wrapText="1"/>
    </xf>
    <xf numFmtId="166" fontId="0" fillId="5" borderId="19" xfId="0" applyNumberFormat="1" applyFill="1" applyBorder="1" applyAlignment="1">
      <alignment wrapText="1"/>
    </xf>
    <xf numFmtId="165" fontId="3" fillId="5" borderId="25" xfId="0" applyNumberFormat="1" applyFont="1" applyFill="1" applyBorder="1" applyAlignment="1">
      <alignment wrapText="1"/>
    </xf>
    <xf numFmtId="165" fontId="1" fillId="5" borderId="22" xfId="0" applyNumberFormat="1" applyFont="1" applyFill="1" applyBorder="1" applyAlignment="1">
      <alignment wrapText="1"/>
    </xf>
    <xf numFmtId="167" fontId="0" fillId="5" borderId="10" xfId="0" applyNumberFormat="1" applyFill="1" applyBorder="1" applyAlignment="1"/>
    <xf numFmtId="167" fontId="0" fillId="5" borderId="1" xfId="0" applyNumberFormat="1" applyFill="1" applyBorder="1" applyAlignment="1"/>
    <xf numFmtId="167" fontId="0" fillId="5" borderId="1" xfId="0" applyNumberFormat="1" applyFill="1" applyBorder="1" applyAlignment="1" applyProtection="1">
      <alignment wrapText="1"/>
      <protection locked="0"/>
    </xf>
    <xf numFmtId="167" fontId="3" fillId="5" borderId="1" xfId="0" applyNumberFormat="1" applyFont="1" applyFill="1" applyBorder="1" applyAlignment="1"/>
    <xf numFmtId="167" fontId="1" fillId="5" borderId="1" xfId="0" applyNumberFormat="1" applyFont="1" applyFill="1" applyBorder="1" applyAlignment="1"/>
    <xf numFmtId="164" fontId="0" fillId="5" borderId="11" xfId="0" applyNumberFormat="1" applyFill="1" applyBorder="1" applyAlignment="1" applyProtection="1">
      <alignment wrapText="1"/>
      <protection locked="0"/>
    </xf>
    <xf numFmtId="167" fontId="0" fillId="5" borderId="10" xfId="0" applyNumberFormat="1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0" fillId="5" borderId="25" xfId="0" applyFill="1" applyBorder="1" applyAlignment="1" applyProtection="1">
      <alignment wrapText="1"/>
      <protection locked="0"/>
    </xf>
    <xf numFmtId="0" fontId="0" fillId="5" borderId="10" xfId="0" applyFill="1" applyBorder="1" applyAlignment="1"/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/>
    <xf numFmtId="0" fontId="0" fillId="5" borderId="19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0" xfId="0" applyFill="1" applyAlignment="1"/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1" xr:uid="{00000000-0005-0000-0000-000003000000}"/>
    <cellStyle name="Standard 2 2" xfId="5" xr:uid="{00000000-0005-0000-0000-000004000000}"/>
    <cellStyle name="Standard 3" xfId="2" xr:uid="{00000000-0005-0000-0000-000005000000}"/>
  </cellStyles>
  <dxfs count="0"/>
  <tableStyles count="0" defaultTableStyle="TableStyleMedium2" defaultPivotStyle="PivotStyleLight16"/>
  <colors>
    <mruColors>
      <color rgb="FF9966FF"/>
      <color rgb="FFCC99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75-44AC-ABFD-533CE80A11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75-44AC-ABFD-533CE80A11EC}"/>
              </c:ext>
            </c:extLst>
          </c:dPt>
          <c:val>
            <c:numRef>
              <c:f>Belegungsplan!$S$54:$S$55</c:f>
              <c:numCache>
                <c:formatCode>0.00</c:formatCode>
                <c:ptCount val="2"/>
                <c:pt idx="0" formatCode="General">
                  <c:v>98</c:v>
                </c:pt>
                <c:pt idx="1">
                  <c:v>22.682692307692307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5-44AC-ABFD-533CE80A1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57</xdr:row>
      <xdr:rowOff>142875</xdr:rowOff>
    </xdr:from>
    <xdr:to>
      <xdr:col>14</xdr:col>
      <xdr:colOff>161925</xdr:colOff>
      <xdr:row>75</xdr:row>
      <xdr:rowOff>28575</xdr:rowOff>
    </xdr:to>
    <xdr:graphicFrame macro="">
      <xdr:nvGraphicFramePr>
        <xdr:cNvPr id="2" name="Diagram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910167</xdr:colOff>
      <xdr:row>53</xdr:row>
      <xdr:rowOff>127000</xdr:rowOff>
    </xdr:from>
    <xdr:to>
      <xdr:col>3</xdr:col>
      <xdr:colOff>74083</xdr:colOff>
      <xdr:row>57</xdr:row>
      <xdr:rowOff>148167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288117" y="8540750"/>
          <a:ext cx="71966" cy="65616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9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6" sqref="A6"/>
      <selection pane="bottomRight" activeCell="L10" sqref="L10"/>
    </sheetView>
  </sheetViews>
  <sheetFormatPr baseColWidth="10" defaultRowHeight="14.5" x14ac:dyDescent="0.35"/>
  <cols>
    <col min="1" max="1" width="13.54296875" style="1" bestFit="1" customWidth="1"/>
    <col min="2" max="2" width="16.453125" style="1" bestFit="1" customWidth="1"/>
    <col min="3" max="3" width="9.54296875" style="1" bestFit="1" customWidth="1"/>
    <col min="4" max="4" width="42.453125" style="1" bestFit="1" customWidth="1"/>
    <col min="5" max="5" width="10.81640625" style="1" bestFit="1" customWidth="1"/>
    <col min="6" max="6" width="40.1796875" style="1" bestFit="1" customWidth="1"/>
    <col min="7" max="7" width="11.453125" style="1" bestFit="1" customWidth="1"/>
    <col min="8" max="8" width="8.81640625" style="1" bestFit="1" customWidth="1"/>
    <col min="9" max="9" width="14.81640625" style="1" customWidth="1"/>
    <col min="10" max="10" width="26.1796875" style="1" customWidth="1"/>
    <col min="11" max="11" width="15.1796875" style="1" customWidth="1"/>
    <col min="12" max="12" width="22" style="1" bestFit="1" customWidth="1"/>
    <col min="13" max="13" width="22.1796875" style="1" bestFit="1" customWidth="1"/>
    <col min="14" max="14" width="13.1796875" style="1" bestFit="1" customWidth="1"/>
    <col min="15" max="15" width="16.90625" style="1" customWidth="1"/>
    <col min="16" max="16" width="14.1796875" style="1" customWidth="1"/>
    <col min="17" max="17" width="11.81640625" style="1" bestFit="1" customWidth="1"/>
    <col min="18" max="18" width="11.54296875" style="1" bestFit="1" customWidth="1"/>
    <col min="19" max="19" width="10.81640625" style="1" bestFit="1" customWidth="1"/>
    <col min="20" max="20" width="9.81640625" style="1" bestFit="1" customWidth="1"/>
    <col min="21" max="22" width="10.81640625" style="1" bestFit="1" customWidth="1"/>
    <col min="23" max="23" width="14" style="1" customWidth="1"/>
    <col min="24" max="25" width="10.81640625" style="1" bestFit="1" customWidth="1"/>
    <col min="26" max="26" width="11.1796875" style="1" customWidth="1"/>
    <col min="27" max="27" width="13" style="1" customWidth="1"/>
    <col min="28" max="28" width="12.1796875" style="1" customWidth="1"/>
    <col min="29" max="29" width="8.54296875" style="1" customWidth="1"/>
    <col min="30" max="30" width="9.1796875" style="1" bestFit="1" customWidth="1"/>
    <col min="31" max="31" width="10.1796875" style="1" bestFit="1" customWidth="1"/>
    <col min="32" max="32" width="8.1796875" style="1" bestFit="1" customWidth="1"/>
    <col min="33" max="33" width="16.453125" style="1" customWidth="1"/>
    <col min="34" max="34" width="11.453125" style="1" bestFit="1" customWidth="1"/>
    <col min="35" max="35" width="9.1796875" style="1" bestFit="1" customWidth="1"/>
    <col min="36" max="36" width="10" customWidth="1"/>
    <col min="37" max="37" width="10.453125" customWidth="1"/>
    <col min="38" max="38" width="8.453125" customWidth="1"/>
    <col min="39" max="39" width="8.1796875" customWidth="1"/>
    <col min="40" max="40" width="10.81640625" customWidth="1"/>
    <col min="41" max="41" width="10.6328125" customWidth="1"/>
    <col min="42" max="42" width="7.453125" customWidth="1"/>
    <col min="43" max="43" width="14.1796875" style="47" customWidth="1"/>
    <col min="44" max="44" width="15.453125" style="47" customWidth="1"/>
    <col min="45" max="45" width="17.1796875" customWidth="1"/>
    <col min="46" max="46" width="15.90625" style="48" customWidth="1"/>
    <col min="47" max="47" width="14.08984375" customWidth="1"/>
    <col min="48" max="48" width="17.453125" bestFit="1" customWidth="1"/>
    <col min="49" max="49" width="13.54296875" customWidth="1"/>
    <col min="50" max="50" width="21.54296875" customWidth="1"/>
    <col min="51" max="51" width="18.1796875" style="49" customWidth="1"/>
    <col min="52" max="52" width="27.54296875" style="50" customWidth="1"/>
    <col min="53" max="53" width="23" style="50" customWidth="1"/>
    <col min="54" max="54" width="33.54296875" style="50" customWidth="1"/>
    <col min="55" max="55" width="17.54296875" customWidth="1"/>
    <col min="56" max="56" width="10.1796875" customWidth="1"/>
    <col min="58" max="58" width="19.08984375" customWidth="1"/>
    <col min="59" max="59" width="22.36328125" customWidth="1"/>
    <col min="60" max="60" width="30.6328125" customWidth="1"/>
    <col min="61" max="61" width="18.453125" customWidth="1"/>
    <col min="62" max="63" width="12.81640625" bestFit="1" customWidth="1"/>
    <col min="64" max="64" width="19.54296875" customWidth="1"/>
    <col min="65" max="65" width="20.81640625" bestFit="1" customWidth="1"/>
    <col min="66" max="66" width="17.453125" bestFit="1" customWidth="1"/>
    <col min="67" max="67" width="14.54296875" bestFit="1" customWidth="1"/>
    <col min="68" max="68" width="14.453125" bestFit="1" customWidth="1"/>
    <col min="69" max="69" width="21.81640625" customWidth="1"/>
    <col min="70" max="70" width="20.54296875" customWidth="1"/>
    <col min="71" max="71" width="16" bestFit="1" customWidth="1"/>
    <col min="72" max="72" width="20.54296875" bestFit="1" customWidth="1"/>
  </cols>
  <sheetData>
    <row r="1" spans="1:72" ht="29" x14ac:dyDescent="0.35">
      <c r="A1" s="1" t="s">
        <v>0</v>
      </c>
    </row>
    <row r="2" spans="1:72" x14ac:dyDescent="0.35">
      <c r="Z2" s="27">
        <v>0.03</v>
      </c>
      <c r="AA2" s="27">
        <v>0.247</v>
      </c>
      <c r="AB2" s="28">
        <v>0.318</v>
      </c>
    </row>
    <row r="4" spans="1:72" ht="43.5" customHeight="1" x14ac:dyDescent="0.35">
      <c r="A4" s="553" t="s">
        <v>10</v>
      </c>
      <c r="B4" s="554"/>
      <c r="C4" s="554"/>
      <c r="D4" s="554"/>
      <c r="E4" s="554"/>
      <c r="F4" s="555"/>
      <c r="G4" s="559" t="s">
        <v>24</v>
      </c>
      <c r="H4" s="560"/>
      <c r="I4" s="560"/>
      <c r="J4" s="560"/>
      <c r="K4" s="560"/>
      <c r="L4" s="560"/>
      <c r="M4" s="560"/>
      <c r="N4" s="560"/>
      <c r="O4" s="560"/>
      <c r="P4" s="561"/>
      <c r="Q4" s="565" t="s">
        <v>14</v>
      </c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7"/>
      <c r="AD4" s="565" t="s">
        <v>17</v>
      </c>
      <c r="AE4" s="567"/>
      <c r="AF4" s="551" t="s">
        <v>54</v>
      </c>
      <c r="AG4" s="551" t="s">
        <v>62</v>
      </c>
      <c r="AH4" s="551" t="s">
        <v>55</v>
      </c>
      <c r="AI4" s="551" t="s">
        <v>57</v>
      </c>
      <c r="AJ4" s="580" t="s">
        <v>38</v>
      </c>
      <c r="AK4" s="581"/>
      <c r="AL4" s="581"/>
      <c r="AM4" s="581"/>
      <c r="AN4" s="581"/>
      <c r="AO4" s="581"/>
      <c r="AP4" s="581"/>
      <c r="AQ4" s="581"/>
      <c r="AR4" s="581"/>
      <c r="AS4" s="581"/>
      <c r="AT4" s="581"/>
      <c r="AU4" s="581"/>
      <c r="AV4" s="581"/>
      <c r="AW4" s="581"/>
      <c r="AX4" s="581"/>
      <c r="AY4" s="581"/>
      <c r="AZ4" s="541" t="s">
        <v>78</v>
      </c>
      <c r="BA4" s="541"/>
      <c r="BB4" s="542"/>
      <c r="BC4" s="577" t="s">
        <v>84</v>
      </c>
      <c r="BD4" s="578"/>
      <c r="BE4" s="578"/>
      <c r="BF4" s="578"/>
      <c r="BG4" s="578"/>
      <c r="BH4" s="578"/>
      <c r="BI4" s="578"/>
      <c r="BJ4" s="578"/>
      <c r="BK4" s="578"/>
      <c r="BL4" s="579"/>
      <c r="BM4" s="545" t="s">
        <v>43</v>
      </c>
      <c r="BN4" s="546"/>
      <c r="BO4" s="546"/>
      <c r="BP4" s="546"/>
      <c r="BQ4" s="546"/>
      <c r="BR4" s="546"/>
      <c r="BS4" s="546"/>
      <c r="BT4" s="547"/>
    </row>
    <row r="5" spans="1:72" s="109" customFormat="1" ht="51" customHeight="1" x14ac:dyDescent="0.35">
      <c r="A5" s="556"/>
      <c r="B5" s="557"/>
      <c r="C5" s="557"/>
      <c r="D5" s="557"/>
      <c r="E5" s="557"/>
      <c r="F5" s="558"/>
      <c r="G5" s="562"/>
      <c r="H5" s="563"/>
      <c r="I5" s="563"/>
      <c r="J5" s="563"/>
      <c r="K5" s="563"/>
      <c r="L5" s="563"/>
      <c r="M5" s="563"/>
      <c r="N5" s="563"/>
      <c r="O5" s="563"/>
      <c r="P5" s="564"/>
      <c r="Q5" s="568"/>
      <c r="R5" s="569"/>
      <c r="S5" s="569"/>
      <c r="T5" s="569"/>
      <c r="U5" s="569"/>
      <c r="V5" s="569"/>
      <c r="W5" s="569"/>
      <c r="X5" s="569"/>
      <c r="Y5" s="569"/>
      <c r="Z5" s="569"/>
      <c r="AA5" s="569"/>
      <c r="AB5" s="569"/>
      <c r="AC5" s="570"/>
      <c r="AD5" s="568"/>
      <c r="AE5" s="570"/>
      <c r="AF5" s="552"/>
      <c r="AG5" s="552"/>
      <c r="AH5" s="552"/>
      <c r="AI5" s="552"/>
      <c r="AJ5" s="582"/>
      <c r="AK5" s="583"/>
      <c r="AL5" s="583"/>
      <c r="AM5" s="583"/>
      <c r="AN5" s="583"/>
      <c r="AO5" s="583"/>
      <c r="AP5" s="583"/>
      <c r="AQ5" s="583"/>
      <c r="AR5" s="583"/>
      <c r="AS5" s="583"/>
      <c r="AT5" s="583"/>
      <c r="AU5" s="583"/>
      <c r="AV5" s="583"/>
      <c r="AW5" s="583"/>
      <c r="AX5" s="583"/>
      <c r="AY5" s="583"/>
      <c r="AZ5" s="543"/>
      <c r="BA5" s="543"/>
      <c r="BB5" s="544"/>
      <c r="BC5" s="111" t="s">
        <v>39</v>
      </c>
      <c r="BD5" s="572" t="s">
        <v>40</v>
      </c>
      <c r="BE5" s="573"/>
      <c r="BF5" s="573"/>
      <c r="BG5" s="574"/>
      <c r="BH5" s="112" t="s">
        <v>83</v>
      </c>
      <c r="BI5" s="113" t="s">
        <v>41</v>
      </c>
      <c r="BJ5" s="575" t="s">
        <v>42</v>
      </c>
      <c r="BK5" s="576"/>
      <c r="BL5" s="114" t="s">
        <v>30</v>
      </c>
      <c r="BM5" s="548"/>
      <c r="BN5" s="549"/>
      <c r="BO5" s="549"/>
      <c r="BP5" s="549"/>
      <c r="BQ5" s="549"/>
      <c r="BR5" s="549"/>
      <c r="BS5" s="549"/>
      <c r="BT5" s="550"/>
    </row>
    <row r="6" spans="1:72" ht="102" thickBot="1" x14ac:dyDescent="0.4">
      <c r="A6" s="115" t="s">
        <v>1</v>
      </c>
      <c r="B6" s="115" t="s">
        <v>25</v>
      </c>
      <c r="C6" s="115" t="s">
        <v>26</v>
      </c>
      <c r="D6" s="115" t="s">
        <v>2</v>
      </c>
      <c r="E6" s="115" t="s">
        <v>72</v>
      </c>
      <c r="F6" s="115" t="s">
        <v>3</v>
      </c>
      <c r="G6" s="116" t="s">
        <v>70</v>
      </c>
      <c r="H6" s="116" t="s">
        <v>4</v>
      </c>
      <c r="I6" s="116" t="s">
        <v>29</v>
      </c>
      <c r="J6" s="116" t="s">
        <v>5</v>
      </c>
      <c r="K6" s="116" t="s">
        <v>6</v>
      </c>
      <c r="L6" s="116" t="s">
        <v>7</v>
      </c>
      <c r="M6" s="116" t="s">
        <v>27</v>
      </c>
      <c r="N6" s="116" t="s">
        <v>8</v>
      </c>
      <c r="O6" s="116" t="s">
        <v>53</v>
      </c>
      <c r="P6" s="116" t="s">
        <v>9</v>
      </c>
      <c r="Q6" s="117" t="s">
        <v>11</v>
      </c>
      <c r="R6" s="117" t="s">
        <v>63</v>
      </c>
      <c r="S6" s="117" t="s">
        <v>64</v>
      </c>
      <c r="T6" s="117" t="s">
        <v>65</v>
      </c>
      <c r="U6" s="117" t="s">
        <v>66</v>
      </c>
      <c r="V6" s="117" t="s">
        <v>67</v>
      </c>
      <c r="W6" s="117" t="s">
        <v>85</v>
      </c>
      <c r="X6" s="117" t="s">
        <v>68</v>
      </c>
      <c r="Y6" s="117" t="s">
        <v>12</v>
      </c>
      <c r="Z6" s="117" t="s">
        <v>60</v>
      </c>
      <c r="AA6" s="117" t="s">
        <v>81</v>
      </c>
      <c r="AB6" s="117" t="s">
        <v>61</v>
      </c>
      <c r="AC6" s="117" t="s">
        <v>13</v>
      </c>
      <c r="AD6" s="117" t="s">
        <v>15</v>
      </c>
      <c r="AE6" s="117" t="s">
        <v>16</v>
      </c>
      <c r="AF6" s="552"/>
      <c r="AG6" s="552"/>
      <c r="AH6" s="552"/>
      <c r="AI6" s="571"/>
      <c r="AJ6" s="118" t="s">
        <v>18</v>
      </c>
      <c r="AK6" s="118" t="s">
        <v>19</v>
      </c>
      <c r="AL6" s="118" t="s">
        <v>20</v>
      </c>
      <c r="AM6" s="118" t="s">
        <v>21</v>
      </c>
      <c r="AN6" s="118" t="s">
        <v>22</v>
      </c>
      <c r="AO6" s="118" t="s">
        <v>73</v>
      </c>
      <c r="AP6" s="118" t="s">
        <v>23</v>
      </c>
      <c r="AQ6" s="118" t="s">
        <v>74</v>
      </c>
      <c r="AR6" s="118" t="s">
        <v>75</v>
      </c>
      <c r="AS6" s="118" t="s">
        <v>59</v>
      </c>
      <c r="AT6" s="118" t="s">
        <v>76</v>
      </c>
      <c r="AU6" s="118" t="s">
        <v>31</v>
      </c>
      <c r="AV6" s="118" t="s">
        <v>56</v>
      </c>
      <c r="AW6" s="118" t="s">
        <v>58</v>
      </c>
      <c r="AX6" s="118" t="s">
        <v>32</v>
      </c>
      <c r="AY6" s="118" t="s">
        <v>77</v>
      </c>
      <c r="AZ6" s="122" t="s">
        <v>86</v>
      </c>
      <c r="BA6" s="122" t="s">
        <v>79</v>
      </c>
      <c r="BB6" s="122" t="s">
        <v>80</v>
      </c>
      <c r="BC6" s="119" t="s">
        <v>33</v>
      </c>
      <c r="BD6" s="119" t="s">
        <v>34</v>
      </c>
      <c r="BE6" s="119" t="s">
        <v>35</v>
      </c>
      <c r="BF6" s="119" t="s">
        <v>36</v>
      </c>
      <c r="BG6" s="119" t="s">
        <v>37</v>
      </c>
      <c r="BH6" s="120"/>
      <c r="BI6" s="119" t="s">
        <v>69</v>
      </c>
      <c r="BJ6" s="110" t="s">
        <v>51</v>
      </c>
      <c r="BK6" s="110" t="s">
        <v>52</v>
      </c>
      <c r="BL6" s="110"/>
      <c r="BM6" s="121" t="s">
        <v>44</v>
      </c>
      <c r="BN6" s="121" t="s">
        <v>45</v>
      </c>
      <c r="BO6" s="121" t="s">
        <v>46</v>
      </c>
      <c r="BP6" s="121" t="s">
        <v>47</v>
      </c>
      <c r="BQ6" s="121" t="s">
        <v>82</v>
      </c>
      <c r="BR6" s="121" t="s">
        <v>49</v>
      </c>
      <c r="BS6" s="121" t="s">
        <v>48</v>
      </c>
      <c r="BT6" s="121" t="s">
        <v>50</v>
      </c>
    </row>
    <row r="7" spans="1:72" s="63" customFormat="1" ht="102" thickBot="1" x14ac:dyDescent="0.4">
      <c r="A7" s="450" t="s">
        <v>270</v>
      </c>
      <c r="B7" s="451" t="s">
        <v>271</v>
      </c>
      <c r="C7" s="451" t="s">
        <v>266</v>
      </c>
      <c r="D7" s="452" t="s">
        <v>272</v>
      </c>
      <c r="E7" s="453" t="s">
        <v>264</v>
      </c>
      <c r="F7" s="454" t="s">
        <v>103</v>
      </c>
      <c r="G7" s="455">
        <v>2650</v>
      </c>
      <c r="H7" s="456">
        <v>1951</v>
      </c>
      <c r="I7" s="457">
        <v>1</v>
      </c>
      <c r="J7" s="457"/>
      <c r="K7" s="451" t="s">
        <v>265</v>
      </c>
      <c r="L7" s="458">
        <v>520</v>
      </c>
      <c r="M7" s="459" t="s">
        <v>266</v>
      </c>
      <c r="N7" s="460">
        <v>5780</v>
      </c>
      <c r="O7" s="461">
        <v>45</v>
      </c>
      <c r="P7" s="462">
        <v>260100</v>
      </c>
      <c r="Q7" s="21">
        <v>2018</v>
      </c>
      <c r="R7" s="474">
        <v>11000</v>
      </c>
      <c r="S7" s="474">
        <v>32000</v>
      </c>
      <c r="T7" s="3"/>
      <c r="U7" s="3"/>
      <c r="V7" s="3"/>
      <c r="W7" s="3"/>
      <c r="X7" s="20"/>
      <c r="Y7" s="14">
        <f t="shared" ref="Y7:Y11" si="0">S7/L7</f>
        <v>61.53846153846154</v>
      </c>
      <c r="Z7" s="16">
        <f>(R7*0.001)*Z2</f>
        <v>0.32999999999999996</v>
      </c>
      <c r="AA7" s="16">
        <f>(S7*0.001)*AA2</f>
        <v>7.9039999999999999</v>
      </c>
      <c r="AB7" s="3"/>
      <c r="AC7" s="5"/>
      <c r="AD7" s="40"/>
      <c r="AE7" s="5"/>
      <c r="AF7" s="30">
        <f t="shared" ref="AF7:AF13" si="1">Z7+AA7+AB7</f>
        <v>8.234</v>
      </c>
      <c r="AG7" s="29">
        <f t="shared" ref="AG7:AG13" si="2">AF7/G7</f>
        <v>3.1071698113207548E-3</v>
      </c>
      <c r="AH7" s="33">
        <f t="shared" ref="AH7:AH11" si="3">(AF7*90/100)</f>
        <v>7.4105999999999996</v>
      </c>
      <c r="AI7" s="43">
        <f t="shared" ref="AI7:AI11" si="4">AF7-AH7</f>
        <v>0.82340000000000035</v>
      </c>
      <c r="AJ7" s="476">
        <v>2640</v>
      </c>
      <c r="AK7" s="477">
        <v>1280</v>
      </c>
      <c r="AL7" s="477"/>
      <c r="AM7" s="477"/>
      <c r="AN7" s="477"/>
      <c r="AO7" s="477"/>
      <c r="AP7" s="477"/>
      <c r="AQ7" s="480">
        <v>1500</v>
      </c>
      <c r="AR7" s="480">
        <v>3800</v>
      </c>
      <c r="AS7" s="481">
        <v>10300</v>
      </c>
      <c r="AT7" s="481"/>
      <c r="AU7" s="58">
        <f>AJ7+AK7+AL7+AM7+AN7+AO7+AP7+AQ7+AR7+AS7+AT7</f>
        <v>19520</v>
      </c>
      <c r="AV7" s="59">
        <f t="shared" ref="AV7:AV9" si="5">AU7*30/100</f>
        <v>5856</v>
      </c>
      <c r="AW7" s="60">
        <f t="shared" ref="AW7:AW9" si="6">AU7-AV7</f>
        <v>13664</v>
      </c>
      <c r="AX7" s="58">
        <f t="shared" ref="AX7:AX13" si="7">AU7/G7</f>
        <v>7.3660377358490567</v>
      </c>
      <c r="AY7" s="61"/>
      <c r="AZ7" s="489">
        <v>120</v>
      </c>
      <c r="BA7" s="486"/>
      <c r="BB7" s="488" t="s">
        <v>275</v>
      </c>
      <c r="BC7" s="492" t="s">
        <v>276</v>
      </c>
      <c r="BD7" s="484">
        <v>2003</v>
      </c>
      <c r="BE7" s="494" t="s">
        <v>277</v>
      </c>
      <c r="BF7" s="484" t="s">
        <v>278</v>
      </c>
      <c r="BG7" s="496" t="s">
        <v>279</v>
      </c>
      <c r="BH7" s="497" t="s">
        <v>280</v>
      </c>
      <c r="BI7" s="498" t="s">
        <v>281</v>
      </c>
      <c r="BJ7" s="492" t="s">
        <v>282</v>
      </c>
      <c r="BK7" s="496"/>
      <c r="BL7" s="62"/>
      <c r="BM7" s="502" t="s">
        <v>290</v>
      </c>
      <c r="BN7" s="505" t="s">
        <v>291</v>
      </c>
      <c r="BO7" s="505">
        <v>1</v>
      </c>
      <c r="BP7" s="505">
        <v>3</v>
      </c>
      <c r="BQ7" s="505"/>
      <c r="BR7" s="505">
        <v>4</v>
      </c>
      <c r="BS7" s="505"/>
      <c r="BT7" s="504" t="s">
        <v>292</v>
      </c>
    </row>
    <row r="8" spans="1:72" s="63" customFormat="1" ht="33" customHeight="1" thickBot="1" x14ac:dyDescent="0.4">
      <c r="A8" s="450" t="s">
        <v>273</v>
      </c>
      <c r="B8" s="451" t="s">
        <v>271</v>
      </c>
      <c r="C8" s="463" t="s">
        <v>266</v>
      </c>
      <c r="D8" s="452" t="s">
        <v>272</v>
      </c>
      <c r="E8" s="453" t="s">
        <v>264</v>
      </c>
      <c r="F8" s="464" t="s">
        <v>267</v>
      </c>
      <c r="G8" s="455">
        <v>2650</v>
      </c>
      <c r="H8" s="465">
        <v>1928</v>
      </c>
      <c r="I8" s="466">
        <v>1</v>
      </c>
      <c r="J8" s="466"/>
      <c r="K8" s="463" t="s">
        <v>265</v>
      </c>
      <c r="L8" s="467">
        <v>250</v>
      </c>
      <c r="M8" s="468" t="s">
        <v>266</v>
      </c>
      <c r="N8" s="469"/>
      <c r="O8" s="470">
        <v>45</v>
      </c>
      <c r="P8" s="471">
        <v>0</v>
      </c>
      <c r="Q8" s="22">
        <v>2018</v>
      </c>
      <c r="R8" s="475">
        <v>800</v>
      </c>
      <c r="S8" s="475">
        <v>28000</v>
      </c>
      <c r="T8" s="2"/>
      <c r="U8" s="2"/>
      <c r="V8" s="2"/>
      <c r="W8" s="2"/>
      <c r="X8" s="19"/>
      <c r="Y8" s="13">
        <f t="shared" si="0"/>
        <v>112</v>
      </c>
      <c r="Z8" s="17">
        <f>(R8*0.001)*Z2</f>
        <v>2.4E-2</v>
      </c>
      <c r="AA8" s="17">
        <f>(S8*0.001)*AA2</f>
        <v>6.9160000000000004</v>
      </c>
      <c r="AB8" s="2"/>
      <c r="AC8" s="7"/>
      <c r="AD8" s="41"/>
      <c r="AE8" s="7"/>
      <c r="AF8" s="31">
        <f t="shared" si="1"/>
        <v>6.94</v>
      </c>
      <c r="AG8" s="36">
        <f t="shared" si="2"/>
        <v>2.618867924528302E-3</v>
      </c>
      <c r="AH8" s="34">
        <f t="shared" si="3"/>
        <v>6.2460000000000004</v>
      </c>
      <c r="AI8" s="44">
        <f t="shared" si="4"/>
        <v>0.69399999999999995</v>
      </c>
      <c r="AJ8" s="478">
        <v>192</v>
      </c>
      <c r="AK8" s="479">
        <v>1120</v>
      </c>
      <c r="AL8" s="479"/>
      <c r="AM8" s="479"/>
      <c r="AN8" s="479"/>
      <c r="AO8" s="479"/>
      <c r="AP8" s="479"/>
      <c r="AQ8" s="482">
        <v>150</v>
      </c>
      <c r="AR8" s="482">
        <v>5600</v>
      </c>
      <c r="AS8" s="483">
        <v>21000</v>
      </c>
      <c r="AT8" s="483"/>
      <c r="AU8" s="74">
        <f t="shared" ref="AU8:AU13" si="8">AJ8+AK8+AL8+AM8+AN8+AO8+AP8+AQ8+AR8+AS8+AT8</f>
        <v>28062</v>
      </c>
      <c r="AV8" s="75">
        <f t="shared" si="5"/>
        <v>8418.6</v>
      </c>
      <c r="AW8" s="76">
        <f t="shared" si="6"/>
        <v>19643.400000000001</v>
      </c>
      <c r="AX8" s="74">
        <f t="shared" si="7"/>
        <v>10.589433962264151</v>
      </c>
      <c r="AY8" s="77"/>
      <c r="AZ8" s="491"/>
      <c r="BA8" s="487"/>
      <c r="BB8" s="490"/>
      <c r="BC8" s="493" t="s">
        <v>283</v>
      </c>
      <c r="BD8" s="485"/>
      <c r="BE8" s="495"/>
      <c r="BF8" s="485"/>
      <c r="BG8" s="499"/>
      <c r="BH8" s="500"/>
      <c r="BI8" s="501" t="s">
        <v>284</v>
      </c>
      <c r="BJ8" s="493" t="s">
        <v>285</v>
      </c>
      <c r="BK8" s="499"/>
      <c r="BL8" s="83"/>
      <c r="BM8" s="503" t="s">
        <v>293</v>
      </c>
      <c r="BN8" s="507"/>
      <c r="BO8" s="507">
        <v>1</v>
      </c>
      <c r="BP8" s="507">
        <v>3</v>
      </c>
      <c r="BQ8" s="507">
        <v>1.6</v>
      </c>
      <c r="BR8" s="507">
        <v>4</v>
      </c>
      <c r="BS8" s="507"/>
      <c r="BT8" s="506" t="s">
        <v>294</v>
      </c>
    </row>
    <row r="9" spans="1:72" s="63" customFormat="1" ht="58" x14ac:dyDescent="0.35">
      <c r="A9" s="450" t="s">
        <v>274</v>
      </c>
      <c r="B9" s="463"/>
      <c r="C9" s="463"/>
      <c r="D9" s="452" t="s">
        <v>272</v>
      </c>
      <c r="E9" s="453" t="s">
        <v>264</v>
      </c>
      <c r="F9" s="464" t="s">
        <v>268</v>
      </c>
      <c r="G9" s="455">
        <v>2650</v>
      </c>
      <c r="H9" s="465">
        <v>1952</v>
      </c>
      <c r="I9" s="466">
        <v>1</v>
      </c>
      <c r="J9" s="466"/>
      <c r="K9" s="463" t="s">
        <v>265</v>
      </c>
      <c r="L9" s="467">
        <v>180</v>
      </c>
      <c r="M9" s="468" t="s">
        <v>269</v>
      </c>
      <c r="N9" s="469">
        <v>1200</v>
      </c>
      <c r="O9" s="470"/>
      <c r="P9" s="471">
        <v>0</v>
      </c>
      <c r="Q9" s="22">
        <v>2018</v>
      </c>
      <c r="R9" s="475">
        <v>4500</v>
      </c>
      <c r="S9" s="475">
        <v>30000</v>
      </c>
      <c r="T9" s="2"/>
      <c r="U9" s="2"/>
      <c r="V9" s="2"/>
      <c r="W9" s="2"/>
      <c r="X9" s="19"/>
      <c r="Y9" s="13">
        <f t="shared" si="0"/>
        <v>166.66666666666666</v>
      </c>
      <c r="Z9" s="17">
        <f>(R9*0.001)*Z2</f>
        <v>0.13500000000000001</v>
      </c>
      <c r="AA9" s="17">
        <f>(S9*0.001)*AA2</f>
        <v>7.41</v>
      </c>
      <c r="AB9" s="2"/>
      <c r="AC9" s="7"/>
      <c r="AD9" s="41"/>
      <c r="AE9" s="7"/>
      <c r="AF9" s="31">
        <f t="shared" si="1"/>
        <v>7.5449999999999999</v>
      </c>
      <c r="AG9" s="36">
        <f t="shared" si="2"/>
        <v>2.8471698113207546E-3</v>
      </c>
      <c r="AH9" s="34">
        <f t="shared" si="3"/>
        <v>6.7904999999999998</v>
      </c>
      <c r="AI9" s="44">
        <f t="shared" si="4"/>
        <v>0.75450000000000017</v>
      </c>
      <c r="AJ9" s="478">
        <v>1080</v>
      </c>
      <c r="AK9" s="479">
        <v>1200</v>
      </c>
      <c r="AL9" s="479"/>
      <c r="AM9" s="479"/>
      <c r="AN9" s="479"/>
      <c r="AO9" s="479"/>
      <c r="AP9" s="479"/>
      <c r="AQ9" s="482"/>
      <c r="AR9" s="482">
        <v>17000</v>
      </c>
      <c r="AS9" s="483"/>
      <c r="AT9" s="483">
        <v>900</v>
      </c>
      <c r="AU9" s="74">
        <f t="shared" si="8"/>
        <v>20180</v>
      </c>
      <c r="AV9" s="75">
        <f t="shared" si="5"/>
        <v>6054</v>
      </c>
      <c r="AW9" s="76">
        <f t="shared" si="6"/>
        <v>14126</v>
      </c>
      <c r="AX9" s="74">
        <f t="shared" si="7"/>
        <v>7.6150943396226412</v>
      </c>
      <c r="AY9" s="77"/>
      <c r="AZ9" s="491">
        <v>6500</v>
      </c>
      <c r="BA9" s="487"/>
      <c r="BB9" s="490"/>
      <c r="BC9" s="493" t="s">
        <v>283</v>
      </c>
      <c r="BD9" s="485">
        <v>2015</v>
      </c>
      <c r="BE9" s="495" t="s">
        <v>278</v>
      </c>
      <c r="BF9" s="485" t="s">
        <v>278</v>
      </c>
      <c r="BG9" s="499" t="s">
        <v>286</v>
      </c>
      <c r="BH9" s="500" t="s">
        <v>287</v>
      </c>
      <c r="BI9" s="501" t="s">
        <v>283</v>
      </c>
      <c r="BJ9" s="493" t="s">
        <v>288</v>
      </c>
      <c r="BK9" s="499" t="s">
        <v>289</v>
      </c>
      <c r="BL9" s="83"/>
      <c r="BM9" s="503"/>
      <c r="BN9" s="507" t="s">
        <v>295</v>
      </c>
      <c r="BO9" s="507">
        <v>1</v>
      </c>
      <c r="BP9" s="507">
        <v>3</v>
      </c>
      <c r="BQ9" s="507"/>
      <c r="BR9" s="507">
        <v>4</v>
      </c>
      <c r="BS9" s="507"/>
      <c r="BT9" s="506" t="s">
        <v>296</v>
      </c>
    </row>
    <row r="10" spans="1:72" s="655" customFormat="1" ht="31" customHeight="1" x14ac:dyDescent="0.45">
      <c r="A10" s="46" t="s">
        <v>307</v>
      </c>
      <c r="B10" s="623" t="s">
        <v>271</v>
      </c>
      <c r="C10" s="623" t="s">
        <v>266</v>
      </c>
      <c r="D10" s="624" t="s">
        <v>272</v>
      </c>
      <c r="E10" s="625" t="s">
        <v>264</v>
      </c>
      <c r="F10" s="626" t="s">
        <v>308</v>
      </c>
      <c r="G10" s="627">
        <v>2650</v>
      </c>
      <c r="H10" s="628">
        <v>187</v>
      </c>
      <c r="I10" s="625">
        <v>1</v>
      </c>
      <c r="J10" s="625"/>
      <c r="K10" s="623" t="s">
        <v>265</v>
      </c>
      <c r="L10" s="629"/>
      <c r="M10" s="623"/>
      <c r="N10" s="630"/>
      <c r="O10" s="631"/>
      <c r="P10" s="632">
        <f t="shared" ref="P10" si="9">N10*O10</f>
        <v>0</v>
      </c>
      <c r="Q10" s="627">
        <v>2018</v>
      </c>
      <c r="R10" s="625"/>
      <c r="S10" s="625"/>
      <c r="T10" s="625"/>
      <c r="U10" s="625"/>
      <c r="V10" s="625"/>
      <c r="W10" s="625"/>
      <c r="X10" s="625"/>
      <c r="Y10" s="633" t="e">
        <f t="shared" si="0"/>
        <v>#DIV/0!</v>
      </c>
      <c r="Z10" s="634">
        <f>(R10*0.001)*Z2</f>
        <v>0</v>
      </c>
      <c r="AA10" s="634">
        <f>(S10*0.001)*AA2</f>
        <v>0</v>
      </c>
      <c r="AB10" s="625"/>
      <c r="AC10" s="635"/>
      <c r="AD10" s="636"/>
      <c r="AE10" s="635"/>
      <c r="AF10" s="637">
        <f t="shared" si="1"/>
        <v>0</v>
      </c>
      <c r="AG10" s="638">
        <f t="shared" si="2"/>
        <v>0</v>
      </c>
      <c r="AH10" s="639">
        <f t="shared" si="3"/>
        <v>0</v>
      </c>
      <c r="AI10" s="640">
        <f t="shared" si="4"/>
        <v>0</v>
      </c>
      <c r="AJ10" s="641"/>
      <c r="AK10" s="642"/>
      <c r="AL10" s="642"/>
      <c r="AM10" s="642"/>
      <c r="AN10" s="642"/>
      <c r="AO10" s="642"/>
      <c r="AP10" s="642"/>
      <c r="AQ10" s="643"/>
      <c r="AR10" s="643"/>
      <c r="AS10" s="643"/>
      <c r="AT10" s="643"/>
      <c r="AU10" s="642">
        <f t="shared" si="8"/>
        <v>0</v>
      </c>
      <c r="AV10" s="644">
        <f t="shared" ref="AV10:AV11" si="10">AU10*30/100</f>
        <v>0</v>
      </c>
      <c r="AW10" s="645">
        <f t="shared" ref="AW10:AW11" si="11">AU10-AV10</f>
        <v>0</v>
      </c>
      <c r="AX10" s="642">
        <f t="shared" si="7"/>
        <v>0</v>
      </c>
      <c r="AY10" s="646"/>
      <c r="AZ10" s="647"/>
      <c r="BA10" s="643"/>
      <c r="BB10" s="648"/>
      <c r="BC10" s="649"/>
      <c r="BD10" s="650"/>
      <c r="BE10" s="651"/>
      <c r="BF10" s="652"/>
      <c r="BG10" s="648"/>
      <c r="BH10" s="653"/>
      <c r="BI10" s="653"/>
      <c r="BJ10" s="654"/>
      <c r="BK10" s="648"/>
      <c r="BL10" s="653"/>
      <c r="BM10" s="654"/>
      <c r="BN10" s="651"/>
      <c r="BO10" s="651"/>
      <c r="BP10" s="651"/>
      <c r="BQ10" s="651"/>
      <c r="BR10" s="651"/>
      <c r="BS10" s="651"/>
      <c r="BT10" s="648"/>
    </row>
    <row r="11" spans="1:72" s="63" customFormat="1" ht="15.65" customHeight="1" x14ac:dyDescent="0.45">
      <c r="A11" s="64"/>
      <c r="B11" s="65"/>
      <c r="C11" s="65"/>
      <c r="D11" s="66"/>
      <c r="E11" s="2"/>
      <c r="F11" s="67"/>
      <c r="G11" s="6"/>
      <c r="H11" s="68"/>
      <c r="I11" s="2"/>
      <c r="J11" s="2"/>
      <c r="K11" s="65"/>
      <c r="L11" s="69"/>
      <c r="M11" s="70"/>
      <c r="N11" s="71"/>
      <c r="O11" s="23"/>
      <c r="P11" s="38"/>
      <c r="Q11" s="22">
        <v>2018</v>
      </c>
      <c r="R11" s="19"/>
      <c r="S11" s="19"/>
      <c r="T11" s="2"/>
      <c r="U11" s="2"/>
      <c r="V11" s="2"/>
      <c r="W11" s="2"/>
      <c r="X11" s="19"/>
      <c r="Y11" s="13" t="e">
        <f t="shared" si="0"/>
        <v>#DIV/0!</v>
      </c>
      <c r="Z11" s="17">
        <f>(R11*0.001)*Z2</f>
        <v>0</v>
      </c>
      <c r="AA11" s="17">
        <f>(S11*0.001)*AA2</f>
        <v>0</v>
      </c>
      <c r="AB11" s="2"/>
      <c r="AC11" s="7"/>
      <c r="AD11" s="41"/>
      <c r="AE11" s="7"/>
      <c r="AF11" s="31">
        <f t="shared" si="1"/>
        <v>0</v>
      </c>
      <c r="AG11" s="36" t="e">
        <f t="shared" si="2"/>
        <v>#DIV/0!</v>
      </c>
      <c r="AH11" s="34">
        <f t="shared" si="3"/>
        <v>0</v>
      </c>
      <c r="AI11" s="44">
        <f t="shared" si="4"/>
        <v>0</v>
      </c>
      <c r="AJ11" s="72"/>
      <c r="AK11" s="73"/>
      <c r="AL11" s="73"/>
      <c r="AM11" s="73"/>
      <c r="AN11" s="73"/>
      <c r="AO11" s="73"/>
      <c r="AP11" s="73"/>
      <c r="AQ11" s="56"/>
      <c r="AR11" s="56"/>
      <c r="AS11" s="52"/>
      <c r="AT11" s="52"/>
      <c r="AU11" s="74">
        <f t="shared" si="8"/>
        <v>0</v>
      </c>
      <c r="AV11" s="75">
        <f t="shared" si="10"/>
        <v>0</v>
      </c>
      <c r="AW11" s="76">
        <f t="shared" si="11"/>
        <v>0</v>
      </c>
      <c r="AX11" s="74" t="e">
        <f t="shared" si="7"/>
        <v>#DIV/0!</v>
      </c>
      <c r="AY11" s="77"/>
      <c r="AZ11" s="53"/>
      <c r="BA11" s="52"/>
      <c r="BB11" s="86"/>
      <c r="BC11" s="79"/>
      <c r="BD11" s="80"/>
      <c r="BE11" s="81"/>
      <c r="BF11" s="82"/>
      <c r="BG11" s="78"/>
      <c r="BH11" s="83"/>
      <c r="BI11" s="83"/>
      <c r="BJ11" s="84"/>
      <c r="BK11" s="78"/>
      <c r="BL11" s="83"/>
      <c r="BM11" s="84"/>
      <c r="BN11" s="85"/>
      <c r="BO11" s="85"/>
      <c r="BP11" s="85"/>
      <c r="BQ11" s="85"/>
      <c r="BR11" s="85"/>
      <c r="BS11" s="85"/>
      <c r="BT11" s="78"/>
    </row>
    <row r="12" spans="1:72" s="63" customFormat="1" ht="15.65" customHeight="1" x14ac:dyDescent="0.45">
      <c r="A12" s="64"/>
      <c r="B12" s="65"/>
      <c r="C12" s="65"/>
      <c r="D12" s="66"/>
      <c r="E12" s="2"/>
      <c r="F12" s="67"/>
      <c r="G12" s="6"/>
      <c r="H12" s="68"/>
      <c r="I12" s="2"/>
      <c r="J12" s="2"/>
      <c r="K12" s="65"/>
      <c r="L12" s="69"/>
      <c r="M12" s="87"/>
      <c r="N12" s="71"/>
      <c r="O12" s="23"/>
      <c r="P12" s="38">
        <f>N12*O12</f>
        <v>0</v>
      </c>
      <c r="Q12" s="22">
        <v>2018</v>
      </c>
      <c r="R12" s="19"/>
      <c r="S12" s="19"/>
      <c r="T12" s="2"/>
      <c r="U12" s="2"/>
      <c r="V12" s="2"/>
      <c r="W12" s="2"/>
      <c r="X12" s="19"/>
      <c r="Y12" s="13" t="e">
        <f>S12/L12</f>
        <v>#DIV/0!</v>
      </c>
      <c r="Z12" s="17">
        <f>(R12*0.001)*Z2</f>
        <v>0</v>
      </c>
      <c r="AA12" s="17">
        <f>(S12*0.001)*AA7</f>
        <v>0</v>
      </c>
      <c r="AB12" s="2"/>
      <c r="AC12" s="7"/>
      <c r="AD12" s="41"/>
      <c r="AE12" s="7"/>
      <c r="AF12" s="31">
        <f t="shared" si="1"/>
        <v>0</v>
      </c>
      <c r="AG12" s="36" t="e">
        <f t="shared" si="2"/>
        <v>#DIV/0!</v>
      </c>
      <c r="AH12" s="34">
        <f>(AF12*90/100)</f>
        <v>0</v>
      </c>
      <c r="AI12" s="44">
        <f>AF12-AH12</f>
        <v>0</v>
      </c>
      <c r="AJ12" s="72"/>
      <c r="AK12" s="73"/>
      <c r="AL12" s="73"/>
      <c r="AM12" s="73"/>
      <c r="AN12" s="73"/>
      <c r="AO12" s="73"/>
      <c r="AP12" s="73"/>
      <c r="AQ12" s="56"/>
      <c r="AR12" s="56"/>
      <c r="AS12" s="52"/>
      <c r="AT12" s="52"/>
      <c r="AU12" s="74">
        <f t="shared" si="8"/>
        <v>0</v>
      </c>
      <c r="AV12" s="75">
        <f>AU12*30/100</f>
        <v>0</v>
      </c>
      <c r="AW12" s="76">
        <f>AU12-AV12</f>
        <v>0</v>
      </c>
      <c r="AX12" s="74" t="e">
        <f t="shared" si="7"/>
        <v>#DIV/0!</v>
      </c>
      <c r="AY12" s="77"/>
      <c r="AZ12" s="53"/>
      <c r="BA12" s="52"/>
      <c r="BB12" s="86"/>
      <c r="BC12" s="79"/>
      <c r="BD12" s="80"/>
      <c r="BE12" s="81"/>
      <c r="BF12" s="82"/>
      <c r="BG12" s="78"/>
      <c r="BH12" s="83"/>
      <c r="BI12" s="83"/>
      <c r="BJ12" s="84"/>
      <c r="BK12" s="78"/>
      <c r="BL12" s="83"/>
      <c r="BM12" s="84"/>
      <c r="BN12" s="85"/>
      <c r="BO12" s="85"/>
      <c r="BP12" s="85"/>
      <c r="BQ12" s="85"/>
      <c r="BR12" s="85"/>
      <c r="BS12" s="85"/>
      <c r="BT12" s="78"/>
    </row>
    <row r="13" spans="1:72" s="63" customFormat="1" ht="15.65" customHeight="1" thickBot="1" x14ac:dyDescent="0.5">
      <c r="A13" s="88"/>
      <c r="B13" s="89"/>
      <c r="C13" s="89"/>
      <c r="D13" s="90"/>
      <c r="E13" s="4"/>
      <c r="F13" s="91"/>
      <c r="G13" s="8"/>
      <c r="H13" s="92"/>
      <c r="I13" s="4"/>
      <c r="J13" s="4"/>
      <c r="K13" s="89"/>
      <c r="L13" s="93"/>
      <c r="M13" s="94"/>
      <c r="N13" s="95"/>
      <c r="O13" s="26"/>
      <c r="P13" s="39"/>
      <c r="Q13" s="25">
        <v>2018</v>
      </c>
      <c r="R13" s="24"/>
      <c r="S13" s="24"/>
      <c r="T13" s="4"/>
      <c r="U13" s="4"/>
      <c r="V13" s="4"/>
      <c r="W13" s="4"/>
      <c r="X13" s="24"/>
      <c r="Y13" s="15" t="e">
        <f t="shared" ref="Y13" si="12">S13/L13</f>
        <v>#DIV/0!</v>
      </c>
      <c r="Z13" s="18">
        <f>(R13*0.001)*Z2</f>
        <v>0</v>
      </c>
      <c r="AA13" s="18">
        <f>(S13*0.001)*AA2</f>
        <v>0</v>
      </c>
      <c r="AB13" s="4"/>
      <c r="AC13" s="9"/>
      <c r="AD13" s="42"/>
      <c r="AE13" s="9"/>
      <c r="AF13" s="32">
        <f t="shared" si="1"/>
        <v>0</v>
      </c>
      <c r="AG13" s="37" t="e">
        <f t="shared" si="2"/>
        <v>#DIV/0!</v>
      </c>
      <c r="AH13" s="35">
        <f t="shared" ref="AH13" si="13">(AF13*90/100)</f>
        <v>0</v>
      </c>
      <c r="AI13" s="45">
        <f t="shared" ref="AI13" si="14">AF13-AH13</f>
        <v>0</v>
      </c>
      <c r="AJ13" s="96"/>
      <c r="AK13" s="97"/>
      <c r="AL13" s="97"/>
      <c r="AM13" s="97"/>
      <c r="AN13" s="97"/>
      <c r="AO13" s="97"/>
      <c r="AP13" s="97"/>
      <c r="AQ13" s="57"/>
      <c r="AR13" s="57"/>
      <c r="AS13" s="55"/>
      <c r="AT13" s="55"/>
      <c r="AU13" s="98">
        <f t="shared" si="8"/>
        <v>0</v>
      </c>
      <c r="AV13" s="99">
        <f>AU13*30/100</f>
        <v>0</v>
      </c>
      <c r="AW13" s="100">
        <f>AU13-AV13</f>
        <v>0</v>
      </c>
      <c r="AX13" s="98" t="e">
        <f t="shared" si="7"/>
        <v>#DIV/0!</v>
      </c>
      <c r="AY13" s="51"/>
      <c r="AZ13" s="54"/>
      <c r="BA13" s="55"/>
      <c r="BB13" s="51"/>
      <c r="BC13" s="101"/>
      <c r="BD13" s="102"/>
      <c r="BE13" s="103"/>
      <c r="BF13" s="104"/>
      <c r="BG13" s="105"/>
      <c r="BH13" s="106"/>
      <c r="BI13" s="106"/>
      <c r="BJ13" s="107"/>
      <c r="BK13" s="105"/>
      <c r="BL13" s="106"/>
      <c r="BM13" s="107"/>
      <c r="BN13" s="108"/>
      <c r="BO13" s="108"/>
      <c r="BP13" s="108"/>
      <c r="BQ13" s="108"/>
      <c r="BR13" s="108"/>
      <c r="BS13" s="108"/>
      <c r="BT13" s="105"/>
    </row>
    <row r="15" spans="1:72" x14ac:dyDescent="0.35">
      <c r="A15" s="12"/>
    </row>
    <row r="16" spans="1:72" ht="29" x14ac:dyDescent="0.35">
      <c r="A16" s="46" t="s">
        <v>71</v>
      </c>
    </row>
    <row r="18" spans="1:5" x14ac:dyDescent="0.35">
      <c r="C18" s="11"/>
      <c r="E18" s="10"/>
    </row>
    <row r="21" spans="1:5" x14ac:dyDescent="0.35">
      <c r="A21" s="12"/>
    </row>
    <row r="29" spans="1:5" x14ac:dyDescent="0.35">
      <c r="B29" s="1" t="s">
        <v>28</v>
      </c>
    </row>
  </sheetData>
  <sheetProtection selectLockedCells="1"/>
  <mergeCells count="14">
    <mergeCell ref="AZ4:BB5"/>
    <mergeCell ref="BM4:BT5"/>
    <mergeCell ref="AF4:AF6"/>
    <mergeCell ref="A4:F5"/>
    <mergeCell ref="G4:P5"/>
    <mergeCell ref="Q4:AC5"/>
    <mergeCell ref="AD4:AE5"/>
    <mergeCell ref="AG4:AG6"/>
    <mergeCell ref="AH4:AH6"/>
    <mergeCell ref="AI4:AI6"/>
    <mergeCell ref="BD5:BG5"/>
    <mergeCell ref="BJ5:BK5"/>
    <mergeCell ref="BC4:BL4"/>
    <mergeCell ref="AJ4:AY5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55"/>
  <sheetViews>
    <sheetView topLeftCell="AM1" zoomScale="75" zoomScaleNormal="75" workbookViewId="0">
      <selection activeCell="AY11" sqref="AY11"/>
    </sheetView>
  </sheetViews>
  <sheetFormatPr baseColWidth="10" defaultColWidth="11.453125" defaultRowHeight="14.5" x14ac:dyDescent="0.35"/>
  <cols>
    <col min="1" max="1" width="10.453125" style="220" customWidth="1"/>
    <col min="2" max="2" width="15.81640625" style="220" customWidth="1"/>
    <col min="3" max="3" width="13.54296875" style="220" customWidth="1"/>
    <col min="4" max="4" width="13.453125" style="220" customWidth="1"/>
    <col min="5" max="5" width="11.1796875" style="220" customWidth="1"/>
    <col min="6" max="6" width="18.54296875" style="220" customWidth="1"/>
    <col min="7" max="7" width="11.453125" style="220" customWidth="1"/>
    <col min="8" max="8" width="12.81640625" style="220" customWidth="1"/>
    <col min="9" max="15" width="16.453125" style="220" customWidth="1"/>
    <col min="16" max="16" width="9.54296875" style="221" customWidth="1"/>
    <col min="17" max="17" width="10.81640625" style="221" customWidth="1"/>
    <col min="18" max="18" width="9.1796875" style="220" customWidth="1"/>
    <col min="19" max="19" width="10.81640625" style="220" customWidth="1"/>
    <col min="20" max="20" width="11" style="221" customWidth="1"/>
    <col min="21" max="21" width="12" style="220" customWidth="1"/>
    <col min="22" max="22" width="14.1796875" style="220" customWidth="1"/>
    <col min="23" max="23" width="14.81640625" style="220" customWidth="1"/>
    <col min="24" max="24" width="12.1796875" style="220" customWidth="1"/>
    <col min="25" max="26" width="9.81640625" style="220" customWidth="1"/>
    <col min="27" max="27" width="7.1796875" style="220" customWidth="1"/>
    <col min="28" max="28" width="7" style="220" customWidth="1"/>
    <col min="29" max="29" width="10.81640625" style="220" customWidth="1"/>
    <col min="30" max="30" width="13.1796875" style="220" customWidth="1"/>
    <col min="31" max="31" width="14.54296875" style="220" customWidth="1"/>
    <col min="32" max="32" width="14.81640625" style="218" customWidth="1"/>
    <col min="33" max="33" width="13.1796875" style="218" customWidth="1"/>
    <col min="34" max="34" width="14.81640625" style="218" customWidth="1"/>
    <col min="35" max="35" width="16.1796875" style="218" customWidth="1"/>
    <col min="36" max="36" width="13.1796875" style="218" customWidth="1"/>
    <col min="37" max="37" width="14.81640625" style="218" customWidth="1"/>
    <col min="38" max="39" width="15.1796875" style="218" customWidth="1"/>
    <col min="40" max="40" width="17.1796875" style="218" customWidth="1"/>
    <col min="41" max="41" width="16.81640625" style="218" customWidth="1"/>
    <col min="42" max="42" width="21" style="218" customWidth="1"/>
    <col min="43" max="43" width="16.1796875" style="218" customWidth="1"/>
    <col min="44" max="44" width="16.54296875" style="219" customWidth="1"/>
    <col min="45" max="45" width="14.1796875" style="219" customWidth="1"/>
    <col min="46" max="46" width="24" style="218" customWidth="1"/>
    <col min="47" max="47" width="23.1796875" style="218" customWidth="1"/>
    <col min="48" max="48" width="31.453125" style="218" customWidth="1"/>
    <col min="49" max="49" width="27.1796875" style="218" customWidth="1"/>
    <col min="50" max="50" width="29.1796875" style="218" customWidth="1"/>
    <col min="51" max="16384" width="11.453125" style="218"/>
  </cols>
  <sheetData>
    <row r="1" spans="1:50" ht="45" customHeight="1" x14ac:dyDescent="0.45">
      <c r="A1" s="589" t="s">
        <v>178</v>
      </c>
      <c r="B1" s="589"/>
      <c r="C1" s="589"/>
      <c r="D1" s="589"/>
    </row>
    <row r="2" spans="1:50" x14ac:dyDescent="0.35">
      <c r="V2" s="27">
        <v>0.03</v>
      </c>
      <c r="W2" s="27">
        <v>0.254</v>
      </c>
      <c r="X2" s="28">
        <v>0.318</v>
      </c>
    </row>
    <row r="3" spans="1:50" x14ac:dyDescent="0.35">
      <c r="V3" s="220">
        <v>0.03</v>
      </c>
      <c r="W3" s="220">
        <v>0.254</v>
      </c>
    </row>
    <row r="4" spans="1:50" s="344" customFormat="1" ht="18.75" customHeight="1" x14ac:dyDescent="0.35">
      <c r="A4" s="599" t="s">
        <v>10</v>
      </c>
      <c r="B4" s="600"/>
      <c r="C4" s="600"/>
      <c r="D4" s="600"/>
      <c r="E4" s="600"/>
      <c r="F4" s="601"/>
      <c r="G4" s="602" t="s">
        <v>177</v>
      </c>
      <c r="H4" s="603"/>
      <c r="I4" s="603"/>
      <c r="J4" s="590" t="s">
        <v>176</v>
      </c>
      <c r="K4" s="591"/>
      <c r="L4" s="591"/>
      <c r="M4" s="591"/>
      <c r="N4" s="591"/>
      <c r="O4" s="592"/>
      <c r="P4" s="585" t="s">
        <v>175</v>
      </c>
      <c r="Q4" s="585"/>
      <c r="R4" s="585"/>
      <c r="S4" s="585"/>
      <c r="T4" s="585"/>
      <c r="U4" s="585"/>
      <c r="V4" s="585"/>
      <c r="W4" s="585"/>
      <c r="X4" s="585"/>
      <c r="Y4" s="604"/>
      <c r="Z4" s="349"/>
      <c r="AA4" s="584"/>
      <c r="AB4" s="585"/>
      <c r="AC4" s="348"/>
      <c r="AD4" s="348"/>
      <c r="AE4" s="348"/>
      <c r="AF4" s="594" t="s">
        <v>174</v>
      </c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347"/>
      <c r="AR4" s="346"/>
      <c r="AS4" s="346"/>
      <c r="AT4" s="596" t="s">
        <v>173</v>
      </c>
      <c r="AU4" s="597"/>
      <c r="AV4" s="597"/>
      <c r="AW4" s="598"/>
      <c r="AX4" s="345" t="s">
        <v>172</v>
      </c>
    </row>
    <row r="5" spans="1:50" s="327" customFormat="1" ht="77.5" x14ac:dyDescent="0.35">
      <c r="A5" s="343"/>
      <c r="B5" s="342"/>
      <c r="C5" s="342"/>
      <c r="D5" s="342"/>
      <c r="E5" s="342"/>
      <c r="F5" s="341"/>
      <c r="G5" s="340"/>
      <c r="H5" s="339"/>
      <c r="I5" s="339"/>
      <c r="J5" s="338" t="s">
        <v>171</v>
      </c>
      <c r="K5" s="338" t="s">
        <v>170</v>
      </c>
      <c r="L5" s="338" t="s">
        <v>169</v>
      </c>
      <c r="M5" s="338" t="s">
        <v>168</v>
      </c>
      <c r="N5" s="338" t="s">
        <v>167</v>
      </c>
      <c r="O5" s="338" t="s">
        <v>166</v>
      </c>
      <c r="P5" s="337"/>
      <c r="Q5" s="337"/>
      <c r="R5" s="336"/>
      <c r="S5" s="336"/>
      <c r="T5" s="337"/>
      <c r="U5" s="336"/>
      <c r="V5" s="336"/>
      <c r="W5" s="336"/>
      <c r="X5" s="336"/>
      <c r="Y5" s="336"/>
      <c r="Z5" s="335"/>
      <c r="AA5" s="593" t="s">
        <v>17</v>
      </c>
      <c r="AB5" s="593"/>
      <c r="AC5" s="334"/>
      <c r="AD5" s="334"/>
      <c r="AE5" s="334"/>
      <c r="AF5" s="333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1"/>
      <c r="AS5" s="331"/>
      <c r="AT5" s="330" t="s">
        <v>165</v>
      </c>
      <c r="AU5" s="329" t="s">
        <v>30</v>
      </c>
      <c r="AV5" s="587" t="s">
        <v>164</v>
      </c>
      <c r="AW5" s="588"/>
      <c r="AX5" s="328" t="s">
        <v>163</v>
      </c>
    </row>
    <row r="6" spans="1:50" ht="73" thickBot="1" x14ac:dyDescent="0.4">
      <c r="A6" s="115" t="s">
        <v>1</v>
      </c>
      <c r="B6" s="115" t="s">
        <v>25</v>
      </c>
      <c r="C6" s="115" t="s">
        <v>26</v>
      </c>
      <c r="D6" s="115" t="s">
        <v>2</v>
      </c>
      <c r="E6" s="115" t="s">
        <v>72</v>
      </c>
      <c r="F6" s="115" t="s">
        <v>3</v>
      </c>
      <c r="G6" s="116" t="s">
        <v>162</v>
      </c>
      <c r="H6" s="116" t="s">
        <v>161</v>
      </c>
      <c r="I6" s="116" t="s">
        <v>160</v>
      </c>
      <c r="J6" s="326" t="s">
        <v>159</v>
      </c>
      <c r="K6" s="326" t="s">
        <v>158</v>
      </c>
      <c r="L6" s="326" t="s">
        <v>157</v>
      </c>
      <c r="M6" s="326"/>
      <c r="N6" s="326"/>
      <c r="O6" s="326"/>
      <c r="P6" s="325" t="s">
        <v>156</v>
      </c>
      <c r="Q6" s="325" t="s">
        <v>155</v>
      </c>
      <c r="R6" s="117" t="s">
        <v>154</v>
      </c>
      <c r="S6" s="117" t="s">
        <v>153</v>
      </c>
      <c r="T6" s="325" t="s">
        <v>152</v>
      </c>
      <c r="U6" s="117" t="s">
        <v>151</v>
      </c>
      <c r="V6" s="117" t="s">
        <v>150</v>
      </c>
      <c r="W6" s="117" t="s">
        <v>149</v>
      </c>
      <c r="X6" s="117" t="s">
        <v>148</v>
      </c>
      <c r="Y6" s="324" t="s">
        <v>13</v>
      </c>
      <c r="Z6" s="323" t="s">
        <v>147</v>
      </c>
      <c r="AA6" s="322" t="s">
        <v>15</v>
      </c>
      <c r="AB6" s="321" t="s">
        <v>146</v>
      </c>
      <c r="AC6" s="320" t="s">
        <v>54</v>
      </c>
      <c r="AD6" s="320" t="s">
        <v>145</v>
      </c>
      <c r="AE6" s="320" t="s">
        <v>144</v>
      </c>
      <c r="AF6" s="319" t="s">
        <v>143</v>
      </c>
      <c r="AG6" s="118" t="s">
        <v>18</v>
      </c>
      <c r="AH6" s="118" t="s">
        <v>142</v>
      </c>
      <c r="AI6" s="118" t="s">
        <v>141</v>
      </c>
      <c r="AJ6" s="118" t="s">
        <v>140</v>
      </c>
      <c r="AK6" s="118" t="s">
        <v>59</v>
      </c>
      <c r="AL6" s="118" t="s">
        <v>139</v>
      </c>
      <c r="AM6" s="118" t="s">
        <v>138</v>
      </c>
      <c r="AN6" s="118" t="s">
        <v>137</v>
      </c>
      <c r="AO6" s="118" t="s">
        <v>32</v>
      </c>
      <c r="AP6" s="118" t="s">
        <v>77</v>
      </c>
      <c r="AQ6" s="318" t="s">
        <v>136</v>
      </c>
      <c r="AR6" s="317" t="s">
        <v>135</v>
      </c>
      <c r="AS6" s="316" t="s">
        <v>134</v>
      </c>
      <c r="AT6" s="314" t="s">
        <v>133</v>
      </c>
      <c r="AU6" s="314"/>
      <c r="AV6" s="315" t="s">
        <v>132</v>
      </c>
      <c r="AW6" s="314" t="s">
        <v>131</v>
      </c>
      <c r="AX6" s="313" t="s">
        <v>130</v>
      </c>
    </row>
    <row r="7" spans="1:50" ht="73" thickBot="1" x14ac:dyDescent="0.4">
      <c r="A7" s="508" t="s">
        <v>270</v>
      </c>
      <c r="B7" s="509" t="s">
        <v>271</v>
      </c>
      <c r="C7" s="509" t="s">
        <v>266</v>
      </c>
      <c r="D7" s="510" t="s">
        <v>272</v>
      </c>
      <c r="E7" s="511" t="s">
        <v>264</v>
      </c>
      <c r="F7" s="512" t="s">
        <v>103</v>
      </c>
      <c r="G7" s="513">
        <v>1800</v>
      </c>
      <c r="H7" s="514">
        <v>520</v>
      </c>
      <c r="I7" s="515"/>
      <c r="J7" s="521">
        <v>2</v>
      </c>
      <c r="K7" s="521" t="s">
        <v>297</v>
      </c>
      <c r="L7" s="521" t="s">
        <v>298</v>
      </c>
      <c r="M7" s="521">
        <v>2030</v>
      </c>
      <c r="N7" s="521"/>
      <c r="O7" s="521"/>
      <c r="P7" s="525">
        <v>7000</v>
      </c>
      <c r="Q7" s="525"/>
      <c r="R7" s="523"/>
      <c r="S7" s="523"/>
      <c r="T7" s="527">
        <v>11000</v>
      </c>
      <c r="U7" s="307"/>
      <c r="V7" s="312">
        <f t="shared" ref="V7:V38" si="0">((P7*0.001)*0.03)+((T7*0.001)*0.03)</f>
        <v>0.53999999999999992</v>
      </c>
      <c r="W7" s="312">
        <f>(Q7*0.001)*W3</f>
        <v>0</v>
      </c>
      <c r="X7" s="311"/>
      <c r="Y7" s="310"/>
      <c r="Z7" s="309"/>
      <c r="AA7" s="308"/>
      <c r="AB7" s="307"/>
      <c r="AC7" s="306"/>
      <c r="AD7" s="245">
        <f t="shared" ref="AD7:AD38" si="1">SUM(V7:Z7)</f>
        <v>0.53999999999999992</v>
      </c>
      <c r="AE7" s="244" t="str">
        <f t="shared" ref="AE7:AE38" si="2">IF(AC7=0,"",((AD7-AC7)/AC7)*100)</f>
        <v/>
      </c>
      <c r="AF7" s="529">
        <v>19520</v>
      </c>
      <c r="AG7" s="530">
        <v>4518</v>
      </c>
      <c r="AH7" s="530"/>
      <c r="AI7" s="530">
        <v>1500</v>
      </c>
      <c r="AJ7" s="530">
        <v>3800</v>
      </c>
      <c r="AK7" s="530">
        <v>10300</v>
      </c>
      <c r="AL7" s="305"/>
      <c r="AM7" s="305"/>
      <c r="AN7" s="305">
        <f t="shared" ref="AN7:AN38" si="3">SUM(AG7:AL7)</f>
        <v>20118</v>
      </c>
      <c r="AO7" s="304">
        <f>AN7/G7</f>
        <v>11.176666666666666</v>
      </c>
      <c r="AP7" s="303"/>
      <c r="AQ7" s="267">
        <f t="shared" ref="AQ7:AQ38" si="4">AF7-AN7</f>
        <v>-598</v>
      </c>
      <c r="AR7" s="540">
        <v>1500</v>
      </c>
      <c r="AS7" s="538"/>
      <c r="AT7" s="536" t="s">
        <v>304</v>
      </c>
      <c r="AU7" s="533"/>
      <c r="AV7" s="302"/>
      <c r="AW7" s="301"/>
      <c r="AX7" s="472"/>
    </row>
    <row r="8" spans="1:50" ht="58.5" thickBot="1" x14ac:dyDescent="0.4">
      <c r="A8" s="508" t="s">
        <v>273</v>
      </c>
      <c r="B8" s="509" t="s">
        <v>271</v>
      </c>
      <c r="C8" s="516" t="s">
        <v>266</v>
      </c>
      <c r="D8" s="510" t="s">
        <v>272</v>
      </c>
      <c r="E8" s="511" t="s">
        <v>264</v>
      </c>
      <c r="F8" s="517" t="s">
        <v>267</v>
      </c>
      <c r="G8" s="518"/>
      <c r="H8" s="519">
        <v>250</v>
      </c>
      <c r="I8" s="520"/>
      <c r="J8" s="522">
        <v>2</v>
      </c>
      <c r="K8" s="522" t="s">
        <v>299</v>
      </c>
      <c r="L8" s="522" t="s">
        <v>300</v>
      </c>
      <c r="M8" s="522">
        <v>2030</v>
      </c>
      <c r="N8" s="522"/>
      <c r="O8" s="522"/>
      <c r="P8" s="526">
        <v>2000</v>
      </c>
      <c r="Q8" s="526">
        <v>14000</v>
      </c>
      <c r="R8" s="524"/>
      <c r="S8" s="524"/>
      <c r="T8" s="528"/>
      <c r="U8" s="275"/>
      <c r="V8" s="277">
        <f t="shared" si="0"/>
        <v>0.06</v>
      </c>
      <c r="W8" s="277">
        <f>(Q8*0.001)*W3</f>
        <v>3.556</v>
      </c>
      <c r="X8" s="275"/>
      <c r="Y8" s="290"/>
      <c r="Z8" s="275"/>
      <c r="AA8" s="289"/>
      <c r="AB8" s="275"/>
      <c r="AC8" s="272"/>
      <c r="AD8" s="245">
        <f t="shared" si="1"/>
        <v>3.6160000000000001</v>
      </c>
      <c r="AE8" s="244" t="str">
        <f t="shared" si="2"/>
        <v/>
      </c>
      <c r="AF8" s="531">
        <v>28062</v>
      </c>
      <c r="AG8" s="532">
        <v>502</v>
      </c>
      <c r="AH8" s="532">
        <v>560</v>
      </c>
      <c r="AI8" s="532">
        <v>150</v>
      </c>
      <c r="AJ8" s="532">
        <v>5600</v>
      </c>
      <c r="AK8" s="532">
        <v>21000</v>
      </c>
      <c r="AL8" s="270"/>
      <c r="AM8" s="270"/>
      <c r="AN8" s="270">
        <f t="shared" si="3"/>
        <v>27812</v>
      </c>
      <c r="AO8" s="269">
        <f>AN8/G7</f>
        <v>15.451111111111111</v>
      </c>
      <c r="AP8" s="268"/>
      <c r="AQ8" s="267">
        <f t="shared" si="4"/>
        <v>250</v>
      </c>
      <c r="AR8" s="540">
        <v>500</v>
      </c>
      <c r="AS8" s="539"/>
      <c r="AT8" s="537" t="s">
        <v>305</v>
      </c>
      <c r="AU8" s="534" t="s">
        <v>306</v>
      </c>
      <c r="AV8" s="288"/>
      <c r="AW8" s="300"/>
      <c r="AX8" s="472"/>
    </row>
    <row r="9" spans="1:50" x14ac:dyDescent="0.35">
      <c r="A9" s="508" t="s">
        <v>274</v>
      </c>
      <c r="B9" s="516"/>
      <c r="C9" s="516"/>
      <c r="D9" s="510" t="s">
        <v>272</v>
      </c>
      <c r="E9" s="511" t="s">
        <v>264</v>
      </c>
      <c r="F9" s="517" t="s">
        <v>268</v>
      </c>
      <c r="G9" s="294"/>
      <c r="H9" s="293"/>
      <c r="I9" s="275"/>
      <c r="J9" s="522">
        <v>3</v>
      </c>
      <c r="K9" s="522"/>
      <c r="L9" s="522" t="s">
        <v>301</v>
      </c>
      <c r="M9" s="522"/>
      <c r="N9" s="522" t="s">
        <v>302</v>
      </c>
      <c r="O9" s="522" t="s">
        <v>303</v>
      </c>
      <c r="P9" s="526"/>
      <c r="Q9" s="526"/>
      <c r="R9" s="524"/>
      <c r="S9" s="524"/>
      <c r="T9" s="528"/>
      <c r="U9" s="275"/>
      <c r="V9" s="277">
        <f t="shared" si="0"/>
        <v>0</v>
      </c>
      <c r="W9" s="277">
        <f>(Q9*0.001)*W3</f>
        <v>0</v>
      </c>
      <c r="X9" s="275"/>
      <c r="Y9" s="290"/>
      <c r="Z9" s="275"/>
      <c r="AA9" s="289"/>
      <c r="AB9" s="275"/>
      <c r="AC9" s="272"/>
      <c r="AD9" s="245">
        <f t="shared" si="1"/>
        <v>0</v>
      </c>
      <c r="AE9" s="244" t="str">
        <f t="shared" si="2"/>
        <v/>
      </c>
      <c r="AF9" s="531">
        <v>20180</v>
      </c>
      <c r="AG9" s="532"/>
      <c r="AH9" s="532"/>
      <c r="AI9" s="532"/>
      <c r="AJ9" s="532"/>
      <c r="AK9" s="532"/>
      <c r="AL9" s="270"/>
      <c r="AM9" s="270"/>
      <c r="AN9" s="270">
        <f t="shared" si="3"/>
        <v>0</v>
      </c>
      <c r="AO9" s="269">
        <f>AN9/G7</f>
        <v>0</v>
      </c>
      <c r="AP9" s="268"/>
      <c r="AQ9" s="267">
        <f t="shared" si="4"/>
        <v>20180</v>
      </c>
      <c r="AR9" s="540"/>
      <c r="AS9" s="539">
        <v>300000</v>
      </c>
      <c r="AT9" s="537"/>
      <c r="AU9" s="535"/>
      <c r="AV9" s="288"/>
      <c r="AW9" s="287"/>
      <c r="AX9" s="473"/>
    </row>
    <row r="10" spans="1:50" x14ac:dyDescent="0.35">
      <c r="A10" s="299"/>
      <c r="B10" s="298"/>
      <c r="C10" s="298"/>
      <c r="D10" s="297"/>
      <c r="E10" s="296"/>
      <c r="F10" s="295"/>
      <c r="G10" s="294"/>
      <c r="H10" s="293"/>
      <c r="I10" s="275"/>
      <c r="J10" s="289"/>
      <c r="K10" s="289"/>
      <c r="L10" s="289"/>
      <c r="M10" s="289"/>
      <c r="N10" s="289"/>
      <c r="O10" s="289"/>
      <c r="P10" s="292"/>
      <c r="Q10" s="292"/>
      <c r="R10" s="275"/>
      <c r="S10" s="275"/>
      <c r="T10" s="291"/>
      <c r="U10" s="275"/>
      <c r="V10" s="277">
        <f t="shared" si="0"/>
        <v>0</v>
      </c>
      <c r="W10" s="277">
        <f>(Q10*0.001)*W3</f>
        <v>0</v>
      </c>
      <c r="X10" s="275"/>
      <c r="Y10" s="290"/>
      <c r="Z10" s="275"/>
      <c r="AA10" s="289"/>
      <c r="AB10" s="275"/>
      <c r="AC10" s="272"/>
      <c r="AD10" s="245">
        <f t="shared" si="1"/>
        <v>0</v>
      </c>
      <c r="AE10" s="244" t="str">
        <f t="shared" si="2"/>
        <v/>
      </c>
      <c r="AF10" s="271"/>
      <c r="AG10" s="270"/>
      <c r="AH10" s="270"/>
      <c r="AI10" s="270"/>
      <c r="AJ10" s="270"/>
      <c r="AK10" s="270"/>
      <c r="AL10" s="270"/>
      <c r="AM10" s="270"/>
      <c r="AN10" s="270">
        <f t="shared" si="3"/>
        <v>0</v>
      </c>
      <c r="AO10" s="269">
        <f>AN10/G7</f>
        <v>0</v>
      </c>
      <c r="AP10" s="268"/>
      <c r="AQ10" s="267">
        <f t="shared" si="4"/>
        <v>0</v>
      </c>
      <c r="AR10" s="266"/>
      <c r="AS10" s="265"/>
      <c r="AT10" s="264"/>
      <c r="AU10" s="263"/>
      <c r="AV10" s="288"/>
      <c r="AW10" s="287"/>
      <c r="AX10" s="264"/>
    </row>
    <row r="11" spans="1:50" x14ac:dyDescent="0.35">
      <c r="A11" s="299"/>
      <c r="B11" s="298"/>
      <c r="C11" s="298"/>
      <c r="D11" s="297"/>
      <c r="E11" s="296"/>
      <c r="F11" s="295"/>
      <c r="G11" s="294"/>
      <c r="H11" s="293"/>
      <c r="I11" s="275"/>
      <c r="J11" s="289"/>
      <c r="K11" s="289"/>
      <c r="L11" s="289"/>
      <c r="M11" s="289"/>
      <c r="N11" s="289"/>
      <c r="O11" s="289"/>
      <c r="P11" s="292"/>
      <c r="Q11" s="292"/>
      <c r="R11" s="275"/>
      <c r="S11" s="275"/>
      <c r="T11" s="291"/>
      <c r="U11" s="275"/>
      <c r="V11" s="277">
        <f t="shared" si="0"/>
        <v>0</v>
      </c>
      <c r="W11" s="277">
        <f>(Q11*0.001)*W3</f>
        <v>0</v>
      </c>
      <c r="X11" s="275"/>
      <c r="Y11" s="290"/>
      <c r="Z11" s="275"/>
      <c r="AA11" s="289"/>
      <c r="AB11" s="275"/>
      <c r="AC11" s="272"/>
      <c r="AD11" s="245">
        <f t="shared" si="1"/>
        <v>0</v>
      </c>
      <c r="AE11" s="244" t="str">
        <f t="shared" si="2"/>
        <v/>
      </c>
      <c r="AF11" s="271"/>
      <c r="AG11" s="270"/>
      <c r="AH11" s="270"/>
      <c r="AI11" s="270"/>
      <c r="AJ11" s="270"/>
      <c r="AK11" s="270"/>
      <c r="AL11" s="270"/>
      <c r="AM11" s="270"/>
      <c r="AN11" s="270">
        <f t="shared" si="3"/>
        <v>0</v>
      </c>
      <c r="AO11" s="269">
        <f>AN11/G7</f>
        <v>0</v>
      </c>
      <c r="AP11" s="268"/>
      <c r="AQ11" s="267">
        <f t="shared" si="4"/>
        <v>0</v>
      </c>
      <c r="AR11" s="266"/>
      <c r="AS11" s="265"/>
      <c r="AT11" s="264"/>
      <c r="AU11" s="263"/>
      <c r="AV11" s="288"/>
      <c r="AW11" s="287"/>
      <c r="AX11" s="264"/>
    </row>
    <row r="12" spans="1:50" x14ac:dyDescent="0.35">
      <c r="A12" s="299"/>
      <c r="B12" s="298"/>
      <c r="C12" s="298"/>
      <c r="D12" s="297"/>
      <c r="E12" s="296"/>
      <c r="F12" s="295"/>
      <c r="G12" s="294"/>
      <c r="H12" s="293"/>
      <c r="I12" s="275"/>
      <c r="J12" s="289"/>
      <c r="K12" s="289"/>
      <c r="L12" s="289"/>
      <c r="M12" s="289"/>
      <c r="N12" s="289"/>
      <c r="O12" s="289"/>
      <c r="P12" s="292"/>
      <c r="Q12" s="292"/>
      <c r="R12" s="275"/>
      <c r="S12" s="275"/>
      <c r="T12" s="291"/>
      <c r="U12" s="275"/>
      <c r="V12" s="277">
        <f t="shared" si="0"/>
        <v>0</v>
      </c>
      <c r="W12" s="277">
        <f>(Q12*0.001)*W3</f>
        <v>0</v>
      </c>
      <c r="X12" s="275"/>
      <c r="Y12" s="290"/>
      <c r="Z12" s="275"/>
      <c r="AA12" s="289"/>
      <c r="AB12" s="275"/>
      <c r="AC12" s="272"/>
      <c r="AD12" s="245">
        <f t="shared" si="1"/>
        <v>0</v>
      </c>
      <c r="AE12" s="244" t="str">
        <f t="shared" si="2"/>
        <v/>
      </c>
      <c r="AF12" s="271"/>
      <c r="AG12" s="270"/>
      <c r="AH12" s="270"/>
      <c r="AI12" s="270"/>
      <c r="AJ12" s="270"/>
      <c r="AK12" s="270"/>
      <c r="AL12" s="270"/>
      <c r="AM12" s="270"/>
      <c r="AN12" s="270">
        <f t="shared" si="3"/>
        <v>0</v>
      </c>
      <c r="AO12" s="269">
        <f>AN12/G7</f>
        <v>0</v>
      </c>
      <c r="AP12" s="268"/>
      <c r="AQ12" s="267">
        <f t="shared" si="4"/>
        <v>0</v>
      </c>
      <c r="AR12" s="266"/>
      <c r="AS12" s="265"/>
      <c r="AT12" s="264"/>
      <c r="AU12" s="263"/>
      <c r="AV12" s="288"/>
      <c r="AW12" s="287"/>
      <c r="AX12" s="264"/>
    </row>
    <row r="13" spans="1:50" x14ac:dyDescent="0.35">
      <c r="A13" s="299"/>
      <c r="B13" s="298"/>
      <c r="C13" s="298"/>
      <c r="D13" s="297"/>
      <c r="E13" s="296"/>
      <c r="F13" s="295"/>
      <c r="G13" s="294"/>
      <c r="H13" s="293"/>
      <c r="I13" s="275"/>
      <c r="J13" s="289"/>
      <c r="K13" s="289"/>
      <c r="L13" s="289"/>
      <c r="M13" s="289"/>
      <c r="N13" s="289"/>
      <c r="O13" s="289"/>
      <c r="P13" s="292"/>
      <c r="Q13" s="292"/>
      <c r="R13" s="275"/>
      <c r="S13" s="275"/>
      <c r="T13" s="291"/>
      <c r="U13" s="275"/>
      <c r="V13" s="277">
        <f t="shared" si="0"/>
        <v>0</v>
      </c>
      <c r="W13" s="277">
        <f>(Q13*0.001)*W3</f>
        <v>0</v>
      </c>
      <c r="X13" s="275"/>
      <c r="Y13" s="290"/>
      <c r="Z13" s="275"/>
      <c r="AA13" s="289"/>
      <c r="AB13" s="275"/>
      <c r="AC13" s="272"/>
      <c r="AD13" s="245">
        <f t="shared" si="1"/>
        <v>0</v>
      </c>
      <c r="AE13" s="244" t="str">
        <f t="shared" si="2"/>
        <v/>
      </c>
      <c r="AF13" s="271"/>
      <c r="AG13" s="270"/>
      <c r="AH13" s="270"/>
      <c r="AI13" s="270"/>
      <c r="AJ13" s="270"/>
      <c r="AK13" s="270"/>
      <c r="AL13" s="270"/>
      <c r="AM13" s="270"/>
      <c r="AN13" s="270">
        <f t="shared" si="3"/>
        <v>0</v>
      </c>
      <c r="AO13" s="269">
        <f>AN13/G7</f>
        <v>0</v>
      </c>
      <c r="AP13" s="268"/>
      <c r="AQ13" s="267">
        <f t="shared" si="4"/>
        <v>0</v>
      </c>
      <c r="AR13" s="266"/>
      <c r="AS13" s="265"/>
      <c r="AT13" s="264"/>
      <c r="AU13" s="263"/>
      <c r="AV13" s="288"/>
      <c r="AW13" s="287"/>
      <c r="AX13" s="264"/>
    </row>
    <row r="14" spans="1:50" x14ac:dyDescent="0.35">
      <c r="A14" s="299"/>
      <c r="B14" s="298"/>
      <c r="C14" s="298"/>
      <c r="D14" s="297"/>
      <c r="E14" s="296"/>
      <c r="F14" s="295"/>
      <c r="G14" s="294"/>
      <c r="H14" s="293"/>
      <c r="I14" s="275"/>
      <c r="J14" s="289"/>
      <c r="K14" s="289"/>
      <c r="L14" s="289"/>
      <c r="M14" s="289"/>
      <c r="N14" s="289"/>
      <c r="O14" s="289"/>
      <c r="P14" s="292"/>
      <c r="Q14" s="292"/>
      <c r="R14" s="275"/>
      <c r="S14" s="275"/>
      <c r="T14" s="291"/>
      <c r="U14" s="275"/>
      <c r="V14" s="277">
        <f t="shared" si="0"/>
        <v>0</v>
      </c>
      <c r="W14" s="277">
        <f>(Q14*0.001)*W3</f>
        <v>0</v>
      </c>
      <c r="X14" s="275"/>
      <c r="Y14" s="290"/>
      <c r="Z14" s="275"/>
      <c r="AA14" s="289"/>
      <c r="AB14" s="275"/>
      <c r="AC14" s="272"/>
      <c r="AD14" s="245">
        <f t="shared" si="1"/>
        <v>0</v>
      </c>
      <c r="AE14" s="244" t="str">
        <f t="shared" si="2"/>
        <v/>
      </c>
      <c r="AF14" s="271"/>
      <c r="AG14" s="270"/>
      <c r="AH14" s="270"/>
      <c r="AI14" s="270"/>
      <c r="AJ14" s="270"/>
      <c r="AK14" s="270"/>
      <c r="AL14" s="270"/>
      <c r="AM14" s="270"/>
      <c r="AN14" s="270">
        <f t="shared" si="3"/>
        <v>0</v>
      </c>
      <c r="AO14" s="269">
        <f>AN14/G7</f>
        <v>0</v>
      </c>
      <c r="AP14" s="268"/>
      <c r="AQ14" s="267">
        <f t="shared" si="4"/>
        <v>0</v>
      </c>
      <c r="AR14" s="266"/>
      <c r="AS14" s="265"/>
      <c r="AT14" s="264"/>
      <c r="AU14" s="263"/>
      <c r="AV14" s="288"/>
      <c r="AW14" s="287"/>
      <c r="AX14" s="264"/>
    </row>
    <row r="15" spans="1:50" x14ac:dyDescent="0.35">
      <c r="A15" s="299"/>
      <c r="B15" s="298"/>
      <c r="C15" s="298"/>
      <c r="D15" s="297"/>
      <c r="E15" s="296"/>
      <c r="F15" s="295"/>
      <c r="G15" s="294"/>
      <c r="H15" s="293"/>
      <c r="I15" s="275"/>
      <c r="J15" s="289"/>
      <c r="K15" s="289"/>
      <c r="L15" s="289"/>
      <c r="M15" s="289"/>
      <c r="N15" s="289"/>
      <c r="O15" s="289"/>
      <c r="P15" s="292"/>
      <c r="Q15" s="292"/>
      <c r="R15" s="275"/>
      <c r="S15" s="275"/>
      <c r="T15" s="291"/>
      <c r="U15" s="275"/>
      <c r="V15" s="277">
        <f t="shared" si="0"/>
        <v>0</v>
      </c>
      <c r="W15" s="277">
        <f>(Q15*0.001)*W3</f>
        <v>0</v>
      </c>
      <c r="X15" s="275"/>
      <c r="Y15" s="290"/>
      <c r="Z15" s="275"/>
      <c r="AA15" s="289"/>
      <c r="AB15" s="275"/>
      <c r="AC15" s="272"/>
      <c r="AD15" s="245">
        <f t="shared" si="1"/>
        <v>0</v>
      </c>
      <c r="AE15" s="244" t="str">
        <f t="shared" si="2"/>
        <v/>
      </c>
      <c r="AF15" s="271"/>
      <c r="AG15" s="270"/>
      <c r="AH15" s="270"/>
      <c r="AI15" s="270"/>
      <c r="AJ15" s="270"/>
      <c r="AK15" s="270"/>
      <c r="AL15" s="270"/>
      <c r="AM15" s="270"/>
      <c r="AN15" s="270">
        <f t="shared" si="3"/>
        <v>0</v>
      </c>
      <c r="AO15" s="269">
        <f>AN15/G7</f>
        <v>0</v>
      </c>
      <c r="AP15" s="268"/>
      <c r="AQ15" s="267">
        <f t="shared" si="4"/>
        <v>0</v>
      </c>
      <c r="AR15" s="266"/>
      <c r="AS15" s="265"/>
      <c r="AT15" s="264"/>
      <c r="AU15" s="263"/>
      <c r="AV15" s="288"/>
      <c r="AW15" s="287"/>
      <c r="AX15" s="264"/>
    </row>
    <row r="16" spans="1:50" x14ac:dyDescent="0.35">
      <c r="A16" s="299"/>
      <c r="B16" s="298"/>
      <c r="C16" s="298"/>
      <c r="D16" s="297"/>
      <c r="E16" s="296"/>
      <c r="F16" s="295"/>
      <c r="G16" s="294"/>
      <c r="H16" s="293"/>
      <c r="I16" s="275"/>
      <c r="J16" s="289"/>
      <c r="K16" s="289"/>
      <c r="L16" s="289"/>
      <c r="M16" s="289"/>
      <c r="N16" s="289"/>
      <c r="O16" s="289"/>
      <c r="P16" s="292"/>
      <c r="Q16" s="292"/>
      <c r="R16" s="275"/>
      <c r="S16" s="275"/>
      <c r="T16" s="291"/>
      <c r="U16" s="275"/>
      <c r="V16" s="277">
        <f t="shared" si="0"/>
        <v>0</v>
      </c>
      <c r="W16" s="277">
        <f>(Q16*0.001)*W3</f>
        <v>0</v>
      </c>
      <c r="X16" s="275"/>
      <c r="Y16" s="290"/>
      <c r="Z16" s="275"/>
      <c r="AA16" s="289"/>
      <c r="AB16" s="275"/>
      <c r="AC16" s="272"/>
      <c r="AD16" s="245">
        <f t="shared" si="1"/>
        <v>0</v>
      </c>
      <c r="AE16" s="244" t="str">
        <f t="shared" si="2"/>
        <v/>
      </c>
      <c r="AF16" s="271"/>
      <c r="AG16" s="270"/>
      <c r="AH16" s="270"/>
      <c r="AI16" s="270"/>
      <c r="AJ16" s="270"/>
      <c r="AK16" s="270"/>
      <c r="AL16" s="270"/>
      <c r="AM16" s="270"/>
      <c r="AN16" s="270">
        <f t="shared" si="3"/>
        <v>0</v>
      </c>
      <c r="AO16" s="269">
        <f>AN16/G7</f>
        <v>0</v>
      </c>
      <c r="AP16" s="268"/>
      <c r="AQ16" s="267">
        <f t="shared" si="4"/>
        <v>0</v>
      </c>
      <c r="AR16" s="266"/>
      <c r="AS16" s="265"/>
      <c r="AT16" s="264"/>
      <c r="AU16" s="263"/>
      <c r="AV16" s="288"/>
      <c r="AW16" s="287"/>
      <c r="AX16" s="264"/>
    </row>
    <row r="17" spans="1:50" x14ac:dyDescent="0.35">
      <c r="A17" s="299"/>
      <c r="B17" s="298"/>
      <c r="C17" s="298"/>
      <c r="D17" s="297"/>
      <c r="E17" s="296"/>
      <c r="F17" s="295"/>
      <c r="G17" s="294"/>
      <c r="H17" s="293"/>
      <c r="I17" s="275"/>
      <c r="J17" s="289"/>
      <c r="K17" s="289"/>
      <c r="L17" s="289"/>
      <c r="M17" s="289"/>
      <c r="N17" s="289"/>
      <c r="O17" s="289"/>
      <c r="P17" s="292"/>
      <c r="Q17" s="292"/>
      <c r="R17" s="275"/>
      <c r="S17" s="275"/>
      <c r="T17" s="291"/>
      <c r="U17" s="275"/>
      <c r="V17" s="277">
        <f t="shared" si="0"/>
        <v>0</v>
      </c>
      <c r="W17" s="277">
        <f>(Q17*0.001)*W3</f>
        <v>0</v>
      </c>
      <c r="X17" s="275"/>
      <c r="Y17" s="290"/>
      <c r="Z17" s="275"/>
      <c r="AA17" s="289"/>
      <c r="AB17" s="275"/>
      <c r="AC17" s="272"/>
      <c r="AD17" s="245">
        <f t="shared" si="1"/>
        <v>0</v>
      </c>
      <c r="AE17" s="244" t="str">
        <f t="shared" si="2"/>
        <v/>
      </c>
      <c r="AF17" s="271"/>
      <c r="AG17" s="270"/>
      <c r="AH17" s="270"/>
      <c r="AI17" s="270"/>
      <c r="AJ17" s="270"/>
      <c r="AK17" s="270"/>
      <c r="AL17" s="270"/>
      <c r="AM17" s="270"/>
      <c r="AN17" s="270">
        <f t="shared" si="3"/>
        <v>0</v>
      </c>
      <c r="AO17" s="269">
        <f>AN17/G7</f>
        <v>0</v>
      </c>
      <c r="AP17" s="268"/>
      <c r="AQ17" s="267">
        <f t="shared" si="4"/>
        <v>0</v>
      </c>
      <c r="AR17" s="266"/>
      <c r="AS17" s="265"/>
      <c r="AT17" s="264"/>
      <c r="AU17" s="263"/>
      <c r="AV17" s="288"/>
      <c r="AW17" s="287"/>
      <c r="AX17" s="264"/>
    </row>
    <row r="18" spans="1:50" x14ac:dyDescent="0.35">
      <c r="A18" s="299"/>
      <c r="B18" s="298"/>
      <c r="C18" s="298"/>
      <c r="D18" s="297"/>
      <c r="E18" s="296"/>
      <c r="F18" s="295"/>
      <c r="G18" s="294"/>
      <c r="H18" s="293"/>
      <c r="I18" s="275"/>
      <c r="J18" s="289"/>
      <c r="K18" s="289"/>
      <c r="L18" s="289"/>
      <c r="M18" s="289"/>
      <c r="N18" s="289"/>
      <c r="O18" s="289"/>
      <c r="P18" s="292"/>
      <c r="Q18" s="292"/>
      <c r="R18" s="275"/>
      <c r="S18" s="275"/>
      <c r="T18" s="291"/>
      <c r="U18" s="275"/>
      <c r="V18" s="277">
        <f t="shared" si="0"/>
        <v>0</v>
      </c>
      <c r="W18" s="277">
        <f>(Q18*0.001)*W3</f>
        <v>0</v>
      </c>
      <c r="X18" s="275"/>
      <c r="Y18" s="290"/>
      <c r="Z18" s="275"/>
      <c r="AA18" s="289"/>
      <c r="AB18" s="275"/>
      <c r="AC18" s="272"/>
      <c r="AD18" s="245">
        <f t="shared" si="1"/>
        <v>0</v>
      </c>
      <c r="AE18" s="244" t="str">
        <f t="shared" si="2"/>
        <v/>
      </c>
      <c r="AF18" s="271"/>
      <c r="AG18" s="270"/>
      <c r="AH18" s="270"/>
      <c r="AI18" s="270"/>
      <c r="AJ18" s="270"/>
      <c r="AK18" s="270"/>
      <c r="AL18" s="270"/>
      <c r="AM18" s="270"/>
      <c r="AN18" s="270">
        <f t="shared" si="3"/>
        <v>0</v>
      </c>
      <c r="AO18" s="269">
        <f>AN18/G7</f>
        <v>0</v>
      </c>
      <c r="AP18" s="268"/>
      <c r="AQ18" s="267">
        <f t="shared" si="4"/>
        <v>0</v>
      </c>
      <c r="AR18" s="266"/>
      <c r="AS18" s="265"/>
      <c r="AT18" s="264"/>
      <c r="AU18" s="263"/>
      <c r="AV18" s="288"/>
      <c r="AW18" s="287"/>
      <c r="AX18" s="264"/>
    </row>
    <row r="19" spans="1:50" x14ac:dyDescent="0.35">
      <c r="A19" s="299"/>
      <c r="B19" s="298"/>
      <c r="C19" s="298"/>
      <c r="D19" s="297"/>
      <c r="E19" s="296"/>
      <c r="F19" s="295"/>
      <c r="G19" s="294"/>
      <c r="H19" s="293"/>
      <c r="I19" s="275"/>
      <c r="J19" s="289"/>
      <c r="K19" s="289"/>
      <c r="L19" s="289"/>
      <c r="M19" s="289"/>
      <c r="N19" s="289"/>
      <c r="O19" s="289"/>
      <c r="P19" s="292"/>
      <c r="Q19" s="292"/>
      <c r="R19" s="275"/>
      <c r="S19" s="275"/>
      <c r="T19" s="291"/>
      <c r="U19" s="275"/>
      <c r="V19" s="277">
        <f t="shared" si="0"/>
        <v>0</v>
      </c>
      <c r="W19" s="277">
        <f>(Q19*0.001)*W3</f>
        <v>0</v>
      </c>
      <c r="X19" s="275"/>
      <c r="Y19" s="290"/>
      <c r="Z19" s="275"/>
      <c r="AA19" s="289"/>
      <c r="AB19" s="275"/>
      <c r="AC19" s="272"/>
      <c r="AD19" s="245">
        <f t="shared" si="1"/>
        <v>0</v>
      </c>
      <c r="AE19" s="244" t="str">
        <f t="shared" si="2"/>
        <v/>
      </c>
      <c r="AF19" s="271"/>
      <c r="AG19" s="270"/>
      <c r="AH19" s="270"/>
      <c r="AI19" s="270"/>
      <c r="AJ19" s="270"/>
      <c r="AK19" s="270"/>
      <c r="AL19" s="270"/>
      <c r="AM19" s="270"/>
      <c r="AN19" s="270">
        <f t="shared" si="3"/>
        <v>0</v>
      </c>
      <c r="AO19" s="269">
        <f>AN19/G7</f>
        <v>0</v>
      </c>
      <c r="AP19" s="268"/>
      <c r="AQ19" s="267">
        <f t="shared" si="4"/>
        <v>0</v>
      </c>
      <c r="AR19" s="266"/>
      <c r="AS19" s="265"/>
      <c r="AT19" s="264"/>
      <c r="AU19" s="263"/>
      <c r="AV19" s="288"/>
      <c r="AW19" s="287"/>
      <c r="AX19" s="264"/>
    </row>
    <row r="20" spans="1:50" x14ac:dyDescent="0.35">
      <c r="A20" s="299"/>
      <c r="B20" s="298"/>
      <c r="C20" s="298"/>
      <c r="D20" s="297"/>
      <c r="E20" s="296"/>
      <c r="F20" s="295"/>
      <c r="G20" s="294"/>
      <c r="H20" s="293"/>
      <c r="I20" s="275"/>
      <c r="J20" s="289"/>
      <c r="K20" s="289"/>
      <c r="L20" s="289"/>
      <c r="M20" s="289"/>
      <c r="N20" s="289"/>
      <c r="O20" s="289"/>
      <c r="P20" s="292"/>
      <c r="Q20" s="292"/>
      <c r="R20" s="275"/>
      <c r="S20" s="275"/>
      <c r="T20" s="291"/>
      <c r="U20" s="275"/>
      <c r="V20" s="277">
        <f t="shared" si="0"/>
        <v>0</v>
      </c>
      <c r="W20" s="277">
        <f>(Q20*0.001)*W3</f>
        <v>0</v>
      </c>
      <c r="X20" s="275"/>
      <c r="Y20" s="290"/>
      <c r="Z20" s="275"/>
      <c r="AA20" s="289"/>
      <c r="AB20" s="275"/>
      <c r="AC20" s="272"/>
      <c r="AD20" s="245">
        <f t="shared" si="1"/>
        <v>0</v>
      </c>
      <c r="AE20" s="244" t="str">
        <f t="shared" si="2"/>
        <v/>
      </c>
      <c r="AF20" s="271"/>
      <c r="AG20" s="270"/>
      <c r="AH20" s="270"/>
      <c r="AI20" s="270"/>
      <c r="AJ20" s="270"/>
      <c r="AK20" s="270"/>
      <c r="AL20" s="270"/>
      <c r="AM20" s="270"/>
      <c r="AN20" s="270">
        <f t="shared" si="3"/>
        <v>0</v>
      </c>
      <c r="AO20" s="269">
        <f>AN20/G7</f>
        <v>0</v>
      </c>
      <c r="AP20" s="268"/>
      <c r="AQ20" s="267">
        <f t="shared" si="4"/>
        <v>0</v>
      </c>
      <c r="AR20" s="266"/>
      <c r="AS20" s="265"/>
      <c r="AT20" s="264"/>
      <c r="AU20" s="263"/>
      <c r="AV20" s="288"/>
      <c r="AW20" s="287"/>
      <c r="AX20" s="264"/>
    </row>
    <row r="21" spans="1:50" x14ac:dyDescent="0.35">
      <c r="A21" s="299"/>
      <c r="B21" s="298"/>
      <c r="C21" s="298"/>
      <c r="D21" s="297"/>
      <c r="E21" s="296"/>
      <c r="F21" s="295"/>
      <c r="G21" s="294"/>
      <c r="H21" s="293"/>
      <c r="I21" s="275"/>
      <c r="J21" s="289"/>
      <c r="K21" s="289"/>
      <c r="L21" s="289"/>
      <c r="M21" s="289"/>
      <c r="N21" s="289"/>
      <c r="O21" s="289"/>
      <c r="P21" s="292"/>
      <c r="Q21" s="292"/>
      <c r="R21" s="275"/>
      <c r="S21" s="275"/>
      <c r="T21" s="291"/>
      <c r="U21" s="275"/>
      <c r="V21" s="277">
        <f t="shared" si="0"/>
        <v>0</v>
      </c>
      <c r="W21" s="277">
        <f>(Q21*0.001)*W3</f>
        <v>0</v>
      </c>
      <c r="X21" s="275"/>
      <c r="Y21" s="290"/>
      <c r="Z21" s="275"/>
      <c r="AA21" s="289"/>
      <c r="AB21" s="275"/>
      <c r="AC21" s="272"/>
      <c r="AD21" s="245">
        <f t="shared" si="1"/>
        <v>0</v>
      </c>
      <c r="AE21" s="244" t="str">
        <f t="shared" si="2"/>
        <v/>
      </c>
      <c r="AF21" s="271"/>
      <c r="AG21" s="270"/>
      <c r="AH21" s="270"/>
      <c r="AI21" s="270"/>
      <c r="AJ21" s="270"/>
      <c r="AK21" s="270"/>
      <c r="AL21" s="270"/>
      <c r="AM21" s="270"/>
      <c r="AN21" s="270">
        <f t="shared" si="3"/>
        <v>0</v>
      </c>
      <c r="AO21" s="269">
        <f>AN21/G7</f>
        <v>0</v>
      </c>
      <c r="AP21" s="268"/>
      <c r="AQ21" s="267">
        <f t="shared" si="4"/>
        <v>0</v>
      </c>
      <c r="AR21" s="266"/>
      <c r="AS21" s="265"/>
      <c r="AT21" s="264"/>
      <c r="AU21" s="263"/>
      <c r="AV21" s="288"/>
      <c r="AW21" s="287"/>
      <c r="AX21" s="264"/>
    </row>
    <row r="22" spans="1:50" x14ac:dyDescent="0.35">
      <c r="A22" s="299"/>
      <c r="B22" s="298"/>
      <c r="C22" s="298"/>
      <c r="D22" s="297"/>
      <c r="E22" s="296"/>
      <c r="F22" s="295"/>
      <c r="G22" s="294"/>
      <c r="H22" s="293"/>
      <c r="I22" s="275"/>
      <c r="J22" s="289"/>
      <c r="K22" s="289"/>
      <c r="L22" s="289"/>
      <c r="M22" s="289"/>
      <c r="N22" s="289"/>
      <c r="O22" s="289"/>
      <c r="P22" s="292"/>
      <c r="Q22" s="292"/>
      <c r="R22" s="275"/>
      <c r="S22" s="275"/>
      <c r="T22" s="291"/>
      <c r="U22" s="275"/>
      <c r="V22" s="277">
        <f t="shared" si="0"/>
        <v>0</v>
      </c>
      <c r="W22" s="277">
        <f>(Q22*0.001)*W3</f>
        <v>0</v>
      </c>
      <c r="X22" s="275"/>
      <c r="Y22" s="290"/>
      <c r="Z22" s="275"/>
      <c r="AA22" s="289"/>
      <c r="AB22" s="275"/>
      <c r="AC22" s="272"/>
      <c r="AD22" s="245">
        <f t="shared" si="1"/>
        <v>0</v>
      </c>
      <c r="AE22" s="244" t="str">
        <f t="shared" si="2"/>
        <v/>
      </c>
      <c r="AF22" s="271"/>
      <c r="AG22" s="270"/>
      <c r="AH22" s="270"/>
      <c r="AI22" s="270"/>
      <c r="AJ22" s="270"/>
      <c r="AK22" s="270"/>
      <c r="AL22" s="270"/>
      <c r="AM22" s="270"/>
      <c r="AN22" s="270">
        <f t="shared" si="3"/>
        <v>0</v>
      </c>
      <c r="AO22" s="269">
        <f>AN22/G7</f>
        <v>0</v>
      </c>
      <c r="AP22" s="268"/>
      <c r="AQ22" s="267">
        <f t="shared" si="4"/>
        <v>0</v>
      </c>
      <c r="AR22" s="266"/>
      <c r="AS22" s="265"/>
      <c r="AT22" s="264"/>
      <c r="AU22" s="263"/>
      <c r="AV22" s="288"/>
      <c r="AW22" s="287"/>
      <c r="AX22" s="264"/>
    </row>
    <row r="23" spans="1:50" x14ac:dyDescent="0.35">
      <c r="A23" s="299"/>
      <c r="B23" s="298"/>
      <c r="C23" s="298"/>
      <c r="D23" s="297"/>
      <c r="E23" s="296"/>
      <c r="F23" s="295"/>
      <c r="G23" s="294"/>
      <c r="H23" s="293"/>
      <c r="I23" s="275"/>
      <c r="J23" s="289"/>
      <c r="K23" s="289"/>
      <c r="L23" s="289"/>
      <c r="M23" s="289"/>
      <c r="N23" s="289"/>
      <c r="O23" s="289"/>
      <c r="P23" s="292"/>
      <c r="Q23" s="292"/>
      <c r="R23" s="275"/>
      <c r="S23" s="275"/>
      <c r="T23" s="291"/>
      <c r="U23" s="275"/>
      <c r="V23" s="277">
        <f t="shared" si="0"/>
        <v>0</v>
      </c>
      <c r="W23" s="277">
        <f>(Q23*0.001)*W3</f>
        <v>0</v>
      </c>
      <c r="X23" s="275"/>
      <c r="Y23" s="290"/>
      <c r="Z23" s="275"/>
      <c r="AA23" s="289"/>
      <c r="AB23" s="275"/>
      <c r="AC23" s="272"/>
      <c r="AD23" s="245">
        <f t="shared" si="1"/>
        <v>0</v>
      </c>
      <c r="AE23" s="244" t="str">
        <f t="shared" si="2"/>
        <v/>
      </c>
      <c r="AF23" s="271"/>
      <c r="AG23" s="270"/>
      <c r="AH23" s="270"/>
      <c r="AI23" s="270"/>
      <c r="AJ23" s="270"/>
      <c r="AK23" s="270"/>
      <c r="AL23" s="270"/>
      <c r="AM23" s="270"/>
      <c r="AN23" s="270">
        <f t="shared" si="3"/>
        <v>0</v>
      </c>
      <c r="AO23" s="269">
        <f>AN23/G7</f>
        <v>0</v>
      </c>
      <c r="AP23" s="268"/>
      <c r="AQ23" s="267">
        <f t="shared" si="4"/>
        <v>0</v>
      </c>
      <c r="AR23" s="266"/>
      <c r="AS23" s="265"/>
      <c r="AT23" s="264"/>
      <c r="AU23" s="263"/>
      <c r="AV23" s="288"/>
      <c r="AW23" s="287"/>
      <c r="AX23" s="264"/>
    </row>
    <row r="24" spans="1:50" x14ac:dyDescent="0.35">
      <c r="A24" s="299"/>
      <c r="B24" s="298"/>
      <c r="C24" s="298"/>
      <c r="D24" s="297"/>
      <c r="E24" s="296"/>
      <c r="F24" s="295"/>
      <c r="G24" s="294"/>
      <c r="H24" s="293"/>
      <c r="I24" s="275"/>
      <c r="J24" s="289"/>
      <c r="K24" s="289"/>
      <c r="L24" s="289"/>
      <c r="M24" s="289"/>
      <c r="N24" s="289"/>
      <c r="O24" s="289"/>
      <c r="P24" s="292"/>
      <c r="Q24" s="292"/>
      <c r="R24" s="275"/>
      <c r="S24" s="275"/>
      <c r="T24" s="291"/>
      <c r="U24" s="275"/>
      <c r="V24" s="277">
        <f t="shared" si="0"/>
        <v>0</v>
      </c>
      <c r="W24" s="277">
        <f>(Q24*0.001)*W3</f>
        <v>0</v>
      </c>
      <c r="X24" s="275"/>
      <c r="Y24" s="290"/>
      <c r="Z24" s="275"/>
      <c r="AA24" s="289"/>
      <c r="AB24" s="275"/>
      <c r="AC24" s="272"/>
      <c r="AD24" s="245">
        <f t="shared" si="1"/>
        <v>0</v>
      </c>
      <c r="AE24" s="244" t="str">
        <f t="shared" si="2"/>
        <v/>
      </c>
      <c r="AF24" s="271"/>
      <c r="AG24" s="270"/>
      <c r="AH24" s="270"/>
      <c r="AI24" s="270"/>
      <c r="AJ24" s="270"/>
      <c r="AK24" s="270"/>
      <c r="AL24" s="270"/>
      <c r="AM24" s="270"/>
      <c r="AN24" s="270">
        <f t="shared" si="3"/>
        <v>0</v>
      </c>
      <c r="AO24" s="269">
        <f>AN24/G7</f>
        <v>0</v>
      </c>
      <c r="AP24" s="268"/>
      <c r="AQ24" s="267">
        <f t="shared" si="4"/>
        <v>0</v>
      </c>
      <c r="AR24" s="266"/>
      <c r="AS24" s="265"/>
      <c r="AT24" s="264"/>
      <c r="AU24" s="263"/>
      <c r="AV24" s="288"/>
      <c r="AW24" s="287"/>
      <c r="AX24" s="264"/>
    </row>
    <row r="25" spans="1:50" x14ac:dyDescent="0.35">
      <c r="A25" s="299"/>
      <c r="B25" s="298"/>
      <c r="C25" s="298"/>
      <c r="D25" s="297"/>
      <c r="E25" s="296"/>
      <c r="F25" s="295"/>
      <c r="G25" s="294"/>
      <c r="H25" s="293"/>
      <c r="I25" s="275"/>
      <c r="J25" s="289"/>
      <c r="K25" s="289"/>
      <c r="L25" s="289"/>
      <c r="M25" s="289"/>
      <c r="N25" s="289"/>
      <c r="O25" s="289"/>
      <c r="P25" s="292"/>
      <c r="Q25" s="292"/>
      <c r="R25" s="275"/>
      <c r="S25" s="275"/>
      <c r="T25" s="291"/>
      <c r="U25" s="275"/>
      <c r="V25" s="277">
        <f t="shared" si="0"/>
        <v>0</v>
      </c>
      <c r="W25" s="277">
        <f>(Q25*0.001)*W3</f>
        <v>0</v>
      </c>
      <c r="X25" s="275"/>
      <c r="Y25" s="290"/>
      <c r="Z25" s="275"/>
      <c r="AA25" s="289"/>
      <c r="AB25" s="275"/>
      <c r="AC25" s="272"/>
      <c r="AD25" s="245">
        <f t="shared" si="1"/>
        <v>0</v>
      </c>
      <c r="AE25" s="244" t="str">
        <f t="shared" si="2"/>
        <v/>
      </c>
      <c r="AF25" s="271"/>
      <c r="AG25" s="270"/>
      <c r="AH25" s="270"/>
      <c r="AI25" s="270"/>
      <c r="AJ25" s="270"/>
      <c r="AK25" s="270"/>
      <c r="AL25" s="270"/>
      <c r="AM25" s="270"/>
      <c r="AN25" s="270">
        <f t="shared" si="3"/>
        <v>0</v>
      </c>
      <c r="AO25" s="269">
        <f>AN25/G7</f>
        <v>0</v>
      </c>
      <c r="AP25" s="268"/>
      <c r="AQ25" s="267">
        <f t="shared" si="4"/>
        <v>0</v>
      </c>
      <c r="AR25" s="266"/>
      <c r="AS25" s="265"/>
      <c r="AT25" s="264"/>
      <c r="AU25" s="263"/>
      <c r="AV25" s="288"/>
      <c r="AW25" s="287"/>
      <c r="AX25" s="264"/>
    </row>
    <row r="26" spans="1:50" x14ac:dyDescent="0.35">
      <c r="A26" s="299"/>
      <c r="B26" s="298"/>
      <c r="C26" s="298"/>
      <c r="D26" s="297"/>
      <c r="E26" s="296"/>
      <c r="F26" s="295"/>
      <c r="G26" s="294"/>
      <c r="H26" s="293"/>
      <c r="I26" s="275"/>
      <c r="J26" s="289"/>
      <c r="K26" s="289"/>
      <c r="L26" s="289"/>
      <c r="M26" s="289"/>
      <c r="N26" s="289"/>
      <c r="O26" s="289"/>
      <c r="P26" s="292"/>
      <c r="Q26" s="292"/>
      <c r="R26" s="275"/>
      <c r="S26" s="275"/>
      <c r="T26" s="291"/>
      <c r="U26" s="275"/>
      <c r="V26" s="277">
        <f t="shared" si="0"/>
        <v>0</v>
      </c>
      <c r="W26" s="277">
        <f>(Q26*0.001)*W3</f>
        <v>0</v>
      </c>
      <c r="X26" s="275"/>
      <c r="Y26" s="290"/>
      <c r="Z26" s="275"/>
      <c r="AA26" s="289"/>
      <c r="AB26" s="275"/>
      <c r="AC26" s="272"/>
      <c r="AD26" s="245">
        <f t="shared" si="1"/>
        <v>0</v>
      </c>
      <c r="AE26" s="244" t="str">
        <f t="shared" si="2"/>
        <v/>
      </c>
      <c r="AF26" s="271"/>
      <c r="AG26" s="270"/>
      <c r="AH26" s="270"/>
      <c r="AI26" s="270"/>
      <c r="AJ26" s="270"/>
      <c r="AK26" s="270"/>
      <c r="AL26" s="270"/>
      <c r="AM26" s="270"/>
      <c r="AN26" s="270">
        <f t="shared" si="3"/>
        <v>0</v>
      </c>
      <c r="AO26" s="269">
        <f>AN26/G7</f>
        <v>0</v>
      </c>
      <c r="AP26" s="268"/>
      <c r="AQ26" s="267">
        <f t="shared" si="4"/>
        <v>0</v>
      </c>
      <c r="AR26" s="266"/>
      <c r="AS26" s="265"/>
      <c r="AT26" s="264"/>
      <c r="AU26" s="263"/>
      <c r="AV26" s="288"/>
      <c r="AW26" s="287"/>
      <c r="AX26" s="264"/>
    </row>
    <row r="27" spans="1:50" x14ac:dyDescent="0.35">
      <c r="A27" s="299"/>
      <c r="B27" s="298"/>
      <c r="C27" s="298"/>
      <c r="D27" s="297"/>
      <c r="E27" s="296"/>
      <c r="F27" s="295"/>
      <c r="G27" s="294"/>
      <c r="H27" s="293"/>
      <c r="I27" s="275"/>
      <c r="J27" s="289"/>
      <c r="K27" s="289"/>
      <c r="L27" s="289"/>
      <c r="M27" s="289"/>
      <c r="N27" s="289"/>
      <c r="O27" s="289"/>
      <c r="P27" s="292"/>
      <c r="Q27" s="292"/>
      <c r="R27" s="275"/>
      <c r="S27" s="275"/>
      <c r="T27" s="291"/>
      <c r="U27" s="275"/>
      <c r="V27" s="277">
        <f t="shared" si="0"/>
        <v>0</v>
      </c>
      <c r="W27" s="277">
        <f>(Q27*0.001)*W3</f>
        <v>0</v>
      </c>
      <c r="X27" s="275"/>
      <c r="Y27" s="290"/>
      <c r="Z27" s="275"/>
      <c r="AA27" s="289"/>
      <c r="AB27" s="275"/>
      <c r="AC27" s="272"/>
      <c r="AD27" s="245">
        <f t="shared" si="1"/>
        <v>0</v>
      </c>
      <c r="AE27" s="244" t="str">
        <f t="shared" si="2"/>
        <v/>
      </c>
      <c r="AF27" s="271"/>
      <c r="AG27" s="270"/>
      <c r="AH27" s="270"/>
      <c r="AI27" s="270"/>
      <c r="AJ27" s="270"/>
      <c r="AK27" s="270"/>
      <c r="AL27" s="270"/>
      <c r="AM27" s="270"/>
      <c r="AN27" s="270">
        <f t="shared" si="3"/>
        <v>0</v>
      </c>
      <c r="AO27" s="269">
        <f>AN27/G7</f>
        <v>0</v>
      </c>
      <c r="AP27" s="268"/>
      <c r="AQ27" s="267">
        <f t="shared" si="4"/>
        <v>0</v>
      </c>
      <c r="AR27" s="266"/>
      <c r="AS27" s="265"/>
      <c r="AT27" s="264"/>
      <c r="AU27" s="263"/>
      <c r="AV27" s="288"/>
      <c r="AW27" s="287"/>
      <c r="AX27" s="264"/>
    </row>
    <row r="28" spans="1:50" x14ac:dyDescent="0.35">
      <c r="A28" s="299"/>
      <c r="B28" s="298"/>
      <c r="C28" s="298"/>
      <c r="D28" s="297"/>
      <c r="E28" s="296"/>
      <c r="F28" s="295"/>
      <c r="G28" s="294"/>
      <c r="H28" s="293"/>
      <c r="I28" s="275"/>
      <c r="J28" s="289"/>
      <c r="K28" s="289"/>
      <c r="L28" s="289"/>
      <c r="M28" s="289"/>
      <c r="N28" s="289"/>
      <c r="O28" s="289"/>
      <c r="P28" s="292"/>
      <c r="Q28" s="292"/>
      <c r="R28" s="275"/>
      <c r="S28" s="275"/>
      <c r="T28" s="291"/>
      <c r="U28" s="275"/>
      <c r="V28" s="277">
        <f t="shared" si="0"/>
        <v>0</v>
      </c>
      <c r="W28" s="277">
        <f>(Q28*0.001)*W3</f>
        <v>0</v>
      </c>
      <c r="X28" s="275"/>
      <c r="Y28" s="290"/>
      <c r="Z28" s="275"/>
      <c r="AA28" s="289"/>
      <c r="AB28" s="275"/>
      <c r="AC28" s="272"/>
      <c r="AD28" s="245">
        <f t="shared" si="1"/>
        <v>0</v>
      </c>
      <c r="AE28" s="244" t="str">
        <f t="shared" si="2"/>
        <v/>
      </c>
      <c r="AF28" s="271"/>
      <c r="AG28" s="270"/>
      <c r="AH28" s="270"/>
      <c r="AI28" s="270"/>
      <c r="AJ28" s="270"/>
      <c r="AK28" s="270"/>
      <c r="AL28" s="270"/>
      <c r="AM28" s="270"/>
      <c r="AN28" s="270">
        <f t="shared" si="3"/>
        <v>0</v>
      </c>
      <c r="AO28" s="269">
        <f>AN28/G7</f>
        <v>0</v>
      </c>
      <c r="AP28" s="268"/>
      <c r="AQ28" s="267">
        <f t="shared" si="4"/>
        <v>0</v>
      </c>
      <c r="AR28" s="266"/>
      <c r="AS28" s="265"/>
      <c r="AT28" s="264"/>
      <c r="AU28" s="263"/>
      <c r="AV28" s="288"/>
      <c r="AW28" s="287"/>
      <c r="AX28" s="264"/>
    </row>
    <row r="29" spans="1:50" x14ac:dyDescent="0.35">
      <c r="A29" s="299"/>
      <c r="B29" s="298"/>
      <c r="C29" s="298"/>
      <c r="D29" s="297"/>
      <c r="E29" s="296"/>
      <c r="F29" s="295"/>
      <c r="G29" s="294"/>
      <c r="H29" s="293"/>
      <c r="I29" s="275"/>
      <c r="J29" s="289"/>
      <c r="K29" s="289"/>
      <c r="L29" s="289"/>
      <c r="M29" s="289"/>
      <c r="N29" s="289"/>
      <c r="O29" s="289"/>
      <c r="P29" s="292"/>
      <c r="Q29" s="292"/>
      <c r="R29" s="275"/>
      <c r="S29" s="275"/>
      <c r="T29" s="291"/>
      <c r="U29" s="275"/>
      <c r="V29" s="277">
        <f t="shared" si="0"/>
        <v>0</v>
      </c>
      <c r="W29" s="277">
        <f>(Q29*0.001)*W3</f>
        <v>0</v>
      </c>
      <c r="X29" s="275"/>
      <c r="Y29" s="290"/>
      <c r="Z29" s="275"/>
      <c r="AA29" s="289"/>
      <c r="AB29" s="275"/>
      <c r="AC29" s="272"/>
      <c r="AD29" s="245">
        <f t="shared" si="1"/>
        <v>0</v>
      </c>
      <c r="AE29" s="244" t="str">
        <f t="shared" si="2"/>
        <v/>
      </c>
      <c r="AF29" s="271"/>
      <c r="AG29" s="270"/>
      <c r="AH29" s="270"/>
      <c r="AI29" s="270"/>
      <c r="AJ29" s="270"/>
      <c r="AK29" s="270"/>
      <c r="AL29" s="270"/>
      <c r="AM29" s="270"/>
      <c r="AN29" s="270">
        <f t="shared" si="3"/>
        <v>0</v>
      </c>
      <c r="AO29" s="269">
        <f>AN29/G7</f>
        <v>0</v>
      </c>
      <c r="AP29" s="268"/>
      <c r="AQ29" s="267">
        <f t="shared" si="4"/>
        <v>0</v>
      </c>
      <c r="AR29" s="266"/>
      <c r="AS29" s="265"/>
      <c r="AT29" s="264"/>
      <c r="AU29" s="263"/>
      <c r="AV29" s="288"/>
      <c r="AW29" s="287"/>
      <c r="AX29" s="264"/>
    </row>
    <row r="30" spans="1:50" x14ac:dyDescent="0.35">
      <c r="A30" s="286"/>
      <c r="B30" s="285"/>
      <c r="C30" s="285"/>
      <c r="D30" s="284"/>
      <c r="E30" s="283"/>
      <c r="F30" s="282"/>
      <c r="G30" s="281"/>
      <c r="H30" s="280"/>
      <c r="I30" s="273"/>
      <c r="J30" s="274"/>
      <c r="K30" s="274"/>
      <c r="L30" s="274"/>
      <c r="M30" s="274"/>
      <c r="N30" s="274"/>
      <c r="O30" s="274"/>
      <c r="P30" s="279"/>
      <c r="Q30" s="279"/>
      <c r="R30" s="273"/>
      <c r="S30" s="273"/>
      <c r="T30" s="278"/>
      <c r="U30" s="273"/>
      <c r="V30" s="277">
        <f t="shared" si="0"/>
        <v>0</v>
      </c>
      <c r="W30" s="277">
        <f>(Q30*0.001)*W3</f>
        <v>0</v>
      </c>
      <c r="X30" s="273"/>
      <c r="Y30" s="276"/>
      <c r="Z30" s="275"/>
      <c r="AA30" s="274"/>
      <c r="AB30" s="273"/>
      <c r="AC30" s="272"/>
      <c r="AD30" s="245">
        <f t="shared" si="1"/>
        <v>0</v>
      </c>
      <c r="AE30" s="244" t="str">
        <f t="shared" si="2"/>
        <v/>
      </c>
      <c r="AF30" s="271"/>
      <c r="AG30" s="270"/>
      <c r="AH30" s="270"/>
      <c r="AI30" s="270"/>
      <c r="AJ30" s="270"/>
      <c r="AK30" s="270"/>
      <c r="AL30" s="270"/>
      <c r="AM30" s="270"/>
      <c r="AN30" s="270">
        <f t="shared" si="3"/>
        <v>0</v>
      </c>
      <c r="AO30" s="269">
        <f>AN30/G7</f>
        <v>0</v>
      </c>
      <c r="AP30" s="268"/>
      <c r="AQ30" s="267">
        <f t="shared" si="4"/>
        <v>0</v>
      </c>
      <c r="AR30" s="266"/>
      <c r="AS30" s="265"/>
      <c r="AT30" s="264"/>
      <c r="AU30" s="263"/>
      <c r="AV30" s="262"/>
      <c r="AW30" s="261"/>
      <c r="AX30" s="260"/>
    </row>
    <row r="31" spans="1:50" x14ac:dyDescent="0.35">
      <c r="A31" s="286"/>
      <c r="B31" s="285"/>
      <c r="C31" s="285"/>
      <c r="D31" s="284"/>
      <c r="E31" s="283"/>
      <c r="F31" s="282"/>
      <c r="G31" s="281"/>
      <c r="H31" s="280"/>
      <c r="I31" s="273"/>
      <c r="J31" s="274"/>
      <c r="K31" s="274"/>
      <c r="L31" s="274"/>
      <c r="M31" s="274"/>
      <c r="N31" s="274"/>
      <c r="O31" s="274"/>
      <c r="P31" s="279"/>
      <c r="Q31" s="279"/>
      <c r="R31" s="273"/>
      <c r="S31" s="273"/>
      <c r="T31" s="278"/>
      <c r="U31" s="273"/>
      <c r="V31" s="277">
        <f t="shared" si="0"/>
        <v>0</v>
      </c>
      <c r="W31" s="277">
        <f>(Q31*0.001)*W3</f>
        <v>0</v>
      </c>
      <c r="X31" s="273"/>
      <c r="Y31" s="276"/>
      <c r="Z31" s="275"/>
      <c r="AA31" s="274"/>
      <c r="AB31" s="273"/>
      <c r="AC31" s="272"/>
      <c r="AD31" s="245">
        <f t="shared" si="1"/>
        <v>0</v>
      </c>
      <c r="AE31" s="244" t="str">
        <f t="shared" si="2"/>
        <v/>
      </c>
      <c r="AF31" s="271"/>
      <c r="AG31" s="270"/>
      <c r="AH31" s="270"/>
      <c r="AI31" s="270"/>
      <c r="AJ31" s="270"/>
      <c r="AK31" s="270"/>
      <c r="AL31" s="270"/>
      <c r="AM31" s="270"/>
      <c r="AN31" s="270">
        <f t="shared" si="3"/>
        <v>0</v>
      </c>
      <c r="AO31" s="269">
        <f>AN31/G7</f>
        <v>0</v>
      </c>
      <c r="AP31" s="268"/>
      <c r="AQ31" s="267">
        <f t="shared" si="4"/>
        <v>0</v>
      </c>
      <c r="AR31" s="266"/>
      <c r="AS31" s="265"/>
      <c r="AT31" s="264"/>
      <c r="AU31" s="263"/>
      <c r="AV31" s="262"/>
      <c r="AW31" s="261"/>
      <c r="AX31" s="260"/>
    </row>
    <row r="32" spans="1:50" x14ac:dyDescent="0.35">
      <c r="A32" s="286"/>
      <c r="B32" s="285"/>
      <c r="C32" s="285"/>
      <c r="D32" s="284"/>
      <c r="E32" s="283"/>
      <c r="F32" s="282"/>
      <c r="G32" s="281"/>
      <c r="H32" s="280"/>
      <c r="I32" s="273"/>
      <c r="J32" s="274"/>
      <c r="K32" s="274"/>
      <c r="L32" s="274"/>
      <c r="M32" s="274"/>
      <c r="N32" s="274"/>
      <c r="O32" s="274"/>
      <c r="P32" s="279"/>
      <c r="Q32" s="279"/>
      <c r="R32" s="273"/>
      <c r="S32" s="273"/>
      <c r="T32" s="278"/>
      <c r="U32" s="273"/>
      <c r="V32" s="277">
        <f t="shared" si="0"/>
        <v>0</v>
      </c>
      <c r="W32" s="277">
        <f>(Q32*0.001)*W3</f>
        <v>0</v>
      </c>
      <c r="X32" s="273"/>
      <c r="Y32" s="276"/>
      <c r="Z32" s="275"/>
      <c r="AA32" s="274"/>
      <c r="AB32" s="273"/>
      <c r="AC32" s="272"/>
      <c r="AD32" s="245">
        <f t="shared" si="1"/>
        <v>0</v>
      </c>
      <c r="AE32" s="244" t="str">
        <f t="shared" si="2"/>
        <v/>
      </c>
      <c r="AF32" s="271"/>
      <c r="AG32" s="270"/>
      <c r="AH32" s="270"/>
      <c r="AI32" s="270"/>
      <c r="AJ32" s="270"/>
      <c r="AK32" s="270"/>
      <c r="AL32" s="270"/>
      <c r="AM32" s="270"/>
      <c r="AN32" s="270">
        <f t="shared" si="3"/>
        <v>0</v>
      </c>
      <c r="AO32" s="269">
        <f>AN32/G7</f>
        <v>0</v>
      </c>
      <c r="AP32" s="268"/>
      <c r="AQ32" s="267">
        <f t="shared" si="4"/>
        <v>0</v>
      </c>
      <c r="AR32" s="266"/>
      <c r="AS32" s="265"/>
      <c r="AT32" s="264"/>
      <c r="AU32" s="263"/>
      <c r="AV32" s="262"/>
      <c r="AW32" s="261"/>
      <c r="AX32" s="260"/>
    </row>
    <row r="33" spans="1:50" x14ac:dyDescent="0.35">
      <c r="A33" s="286"/>
      <c r="B33" s="285"/>
      <c r="C33" s="285"/>
      <c r="D33" s="284"/>
      <c r="E33" s="283"/>
      <c r="F33" s="282"/>
      <c r="G33" s="281"/>
      <c r="H33" s="280"/>
      <c r="I33" s="273"/>
      <c r="J33" s="274"/>
      <c r="K33" s="274"/>
      <c r="L33" s="274"/>
      <c r="M33" s="274"/>
      <c r="N33" s="274"/>
      <c r="O33" s="274"/>
      <c r="P33" s="279"/>
      <c r="Q33" s="279"/>
      <c r="R33" s="273"/>
      <c r="S33" s="273"/>
      <c r="T33" s="278"/>
      <c r="U33" s="273"/>
      <c r="V33" s="277">
        <f t="shared" si="0"/>
        <v>0</v>
      </c>
      <c r="W33" s="277">
        <f>(Q33*0.001)*W3</f>
        <v>0</v>
      </c>
      <c r="X33" s="273"/>
      <c r="Y33" s="276"/>
      <c r="Z33" s="275"/>
      <c r="AA33" s="274"/>
      <c r="AB33" s="273"/>
      <c r="AC33" s="272"/>
      <c r="AD33" s="245">
        <f t="shared" si="1"/>
        <v>0</v>
      </c>
      <c r="AE33" s="244" t="str">
        <f t="shared" si="2"/>
        <v/>
      </c>
      <c r="AF33" s="271"/>
      <c r="AG33" s="270"/>
      <c r="AH33" s="270"/>
      <c r="AI33" s="270"/>
      <c r="AJ33" s="270"/>
      <c r="AK33" s="270"/>
      <c r="AL33" s="270"/>
      <c r="AM33" s="270"/>
      <c r="AN33" s="270">
        <f t="shared" si="3"/>
        <v>0</v>
      </c>
      <c r="AO33" s="269">
        <f>AN33/G7</f>
        <v>0</v>
      </c>
      <c r="AP33" s="268"/>
      <c r="AQ33" s="267">
        <f t="shared" si="4"/>
        <v>0</v>
      </c>
      <c r="AR33" s="266"/>
      <c r="AS33" s="265"/>
      <c r="AT33" s="264"/>
      <c r="AU33" s="263"/>
      <c r="AV33" s="262"/>
      <c r="AW33" s="261"/>
      <c r="AX33" s="260"/>
    </row>
    <row r="34" spans="1:50" x14ac:dyDescent="0.35">
      <c r="A34" s="286"/>
      <c r="B34" s="285"/>
      <c r="C34" s="285"/>
      <c r="D34" s="284"/>
      <c r="E34" s="283"/>
      <c r="F34" s="282"/>
      <c r="G34" s="281"/>
      <c r="H34" s="280"/>
      <c r="I34" s="273"/>
      <c r="J34" s="274"/>
      <c r="K34" s="274"/>
      <c r="L34" s="274"/>
      <c r="M34" s="274"/>
      <c r="N34" s="274"/>
      <c r="O34" s="274"/>
      <c r="P34" s="279"/>
      <c r="Q34" s="279"/>
      <c r="R34" s="273"/>
      <c r="S34" s="273"/>
      <c r="T34" s="278"/>
      <c r="U34" s="273"/>
      <c r="V34" s="277">
        <f t="shared" si="0"/>
        <v>0</v>
      </c>
      <c r="W34" s="277">
        <f>(Q34*0.001)*W3</f>
        <v>0</v>
      </c>
      <c r="X34" s="273"/>
      <c r="Y34" s="276"/>
      <c r="Z34" s="275"/>
      <c r="AA34" s="274"/>
      <c r="AB34" s="273"/>
      <c r="AC34" s="272"/>
      <c r="AD34" s="245">
        <f t="shared" si="1"/>
        <v>0</v>
      </c>
      <c r="AE34" s="244" t="str">
        <f t="shared" si="2"/>
        <v/>
      </c>
      <c r="AF34" s="271"/>
      <c r="AG34" s="270"/>
      <c r="AH34" s="270"/>
      <c r="AI34" s="270"/>
      <c r="AJ34" s="270"/>
      <c r="AK34" s="270"/>
      <c r="AL34" s="270"/>
      <c r="AM34" s="270"/>
      <c r="AN34" s="270">
        <f t="shared" si="3"/>
        <v>0</v>
      </c>
      <c r="AO34" s="269">
        <f>AN34/G7</f>
        <v>0</v>
      </c>
      <c r="AP34" s="268"/>
      <c r="AQ34" s="267">
        <f t="shared" si="4"/>
        <v>0</v>
      </c>
      <c r="AR34" s="266"/>
      <c r="AS34" s="265"/>
      <c r="AT34" s="264"/>
      <c r="AU34" s="263"/>
      <c r="AV34" s="262"/>
      <c r="AW34" s="261"/>
      <c r="AX34" s="260"/>
    </row>
    <row r="35" spans="1:50" x14ac:dyDescent="0.35">
      <c r="A35" s="286"/>
      <c r="B35" s="285"/>
      <c r="C35" s="285"/>
      <c r="D35" s="284"/>
      <c r="E35" s="283"/>
      <c r="F35" s="282"/>
      <c r="G35" s="281"/>
      <c r="H35" s="280"/>
      <c r="I35" s="273"/>
      <c r="J35" s="274"/>
      <c r="K35" s="274"/>
      <c r="L35" s="274"/>
      <c r="M35" s="274"/>
      <c r="N35" s="274"/>
      <c r="O35" s="274"/>
      <c r="P35" s="279"/>
      <c r="Q35" s="279"/>
      <c r="R35" s="273"/>
      <c r="S35" s="273"/>
      <c r="T35" s="278"/>
      <c r="U35" s="273"/>
      <c r="V35" s="277">
        <f t="shared" si="0"/>
        <v>0</v>
      </c>
      <c r="W35" s="277">
        <f>(Q35*0.001)*W3</f>
        <v>0</v>
      </c>
      <c r="X35" s="273"/>
      <c r="Y35" s="276"/>
      <c r="Z35" s="275"/>
      <c r="AA35" s="274"/>
      <c r="AB35" s="273"/>
      <c r="AC35" s="272"/>
      <c r="AD35" s="245">
        <f t="shared" si="1"/>
        <v>0</v>
      </c>
      <c r="AE35" s="244" t="str">
        <f t="shared" si="2"/>
        <v/>
      </c>
      <c r="AF35" s="271"/>
      <c r="AG35" s="270"/>
      <c r="AH35" s="270"/>
      <c r="AI35" s="270"/>
      <c r="AJ35" s="270"/>
      <c r="AK35" s="270"/>
      <c r="AL35" s="270"/>
      <c r="AM35" s="270"/>
      <c r="AN35" s="270">
        <f t="shared" si="3"/>
        <v>0</v>
      </c>
      <c r="AO35" s="269">
        <f>AN35/G7</f>
        <v>0</v>
      </c>
      <c r="AP35" s="268"/>
      <c r="AQ35" s="267">
        <f t="shared" si="4"/>
        <v>0</v>
      </c>
      <c r="AR35" s="266"/>
      <c r="AS35" s="265"/>
      <c r="AT35" s="264"/>
      <c r="AU35" s="263"/>
      <c r="AV35" s="262"/>
      <c r="AW35" s="261"/>
      <c r="AX35" s="260"/>
    </row>
    <row r="36" spans="1:50" x14ac:dyDescent="0.35">
      <c r="A36" s="286"/>
      <c r="B36" s="285"/>
      <c r="C36" s="285"/>
      <c r="D36" s="284"/>
      <c r="E36" s="283"/>
      <c r="F36" s="282"/>
      <c r="G36" s="281"/>
      <c r="H36" s="280"/>
      <c r="I36" s="273"/>
      <c r="J36" s="274"/>
      <c r="K36" s="274"/>
      <c r="L36" s="274"/>
      <c r="M36" s="274"/>
      <c r="N36" s="274"/>
      <c r="O36" s="274"/>
      <c r="P36" s="279"/>
      <c r="Q36" s="279"/>
      <c r="R36" s="273"/>
      <c r="S36" s="273"/>
      <c r="T36" s="278"/>
      <c r="U36" s="273"/>
      <c r="V36" s="277">
        <f t="shared" si="0"/>
        <v>0</v>
      </c>
      <c r="W36" s="277">
        <f>(Q36*0.001)*W3</f>
        <v>0</v>
      </c>
      <c r="X36" s="273"/>
      <c r="Y36" s="276"/>
      <c r="Z36" s="275"/>
      <c r="AA36" s="274"/>
      <c r="AB36" s="273"/>
      <c r="AC36" s="272"/>
      <c r="AD36" s="245">
        <f t="shared" si="1"/>
        <v>0</v>
      </c>
      <c r="AE36" s="244" t="str">
        <f t="shared" si="2"/>
        <v/>
      </c>
      <c r="AF36" s="271"/>
      <c r="AG36" s="270"/>
      <c r="AH36" s="270"/>
      <c r="AI36" s="270"/>
      <c r="AJ36" s="270"/>
      <c r="AK36" s="270"/>
      <c r="AL36" s="270"/>
      <c r="AM36" s="270"/>
      <c r="AN36" s="270">
        <f t="shared" si="3"/>
        <v>0</v>
      </c>
      <c r="AO36" s="269">
        <f>AN36/G7</f>
        <v>0</v>
      </c>
      <c r="AP36" s="268"/>
      <c r="AQ36" s="267">
        <f t="shared" si="4"/>
        <v>0</v>
      </c>
      <c r="AR36" s="266"/>
      <c r="AS36" s="265"/>
      <c r="AT36" s="264"/>
      <c r="AU36" s="263"/>
      <c r="AV36" s="262"/>
      <c r="AW36" s="261"/>
      <c r="AX36" s="260"/>
    </row>
    <row r="37" spans="1:50" x14ac:dyDescent="0.35">
      <c r="A37" s="286"/>
      <c r="B37" s="285"/>
      <c r="C37" s="285"/>
      <c r="D37" s="284"/>
      <c r="E37" s="283"/>
      <c r="F37" s="282"/>
      <c r="G37" s="281"/>
      <c r="H37" s="280"/>
      <c r="I37" s="273"/>
      <c r="J37" s="274"/>
      <c r="K37" s="274"/>
      <c r="L37" s="274"/>
      <c r="M37" s="274"/>
      <c r="N37" s="274"/>
      <c r="O37" s="274"/>
      <c r="P37" s="279"/>
      <c r="Q37" s="279"/>
      <c r="R37" s="273"/>
      <c r="S37" s="273"/>
      <c r="T37" s="278"/>
      <c r="U37" s="273"/>
      <c r="V37" s="277">
        <f t="shared" si="0"/>
        <v>0</v>
      </c>
      <c r="W37" s="277">
        <f>(Q37*0.001)*W3</f>
        <v>0</v>
      </c>
      <c r="X37" s="273"/>
      <c r="Y37" s="276"/>
      <c r="Z37" s="275"/>
      <c r="AA37" s="274"/>
      <c r="AB37" s="273"/>
      <c r="AC37" s="272"/>
      <c r="AD37" s="245">
        <f t="shared" si="1"/>
        <v>0</v>
      </c>
      <c r="AE37" s="244" t="str">
        <f t="shared" si="2"/>
        <v/>
      </c>
      <c r="AF37" s="271"/>
      <c r="AG37" s="270"/>
      <c r="AH37" s="270"/>
      <c r="AI37" s="270"/>
      <c r="AJ37" s="270"/>
      <c r="AK37" s="270"/>
      <c r="AL37" s="270"/>
      <c r="AM37" s="270"/>
      <c r="AN37" s="270">
        <f t="shared" si="3"/>
        <v>0</v>
      </c>
      <c r="AO37" s="269">
        <f>AN37/G7</f>
        <v>0</v>
      </c>
      <c r="AP37" s="268"/>
      <c r="AQ37" s="267">
        <f t="shared" si="4"/>
        <v>0</v>
      </c>
      <c r="AR37" s="266"/>
      <c r="AS37" s="265"/>
      <c r="AT37" s="264"/>
      <c r="AU37" s="263"/>
      <c r="AV37" s="262"/>
      <c r="AW37" s="261"/>
      <c r="AX37" s="260"/>
    </row>
    <row r="38" spans="1:50" ht="15" thickBot="1" x14ac:dyDescent="0.4">
      <c r="A38" s="259"/>
      <c r="B38" s="258"/>
      <c r="C38" s="258"/>
      <c r="D38" s="257"/>
      <c r="E38" s="256"/>
      <c r="F38" s="255"/>
      <c r="G38" s="254"/>
      <c r="H38" s="253"/>
      <c r="I38" s="247"/>
      <c r="J38" s="248"/>
      <c r="K38" s="248"/>
      <c r="L38" s="248"/>
      <c r="M38" s="248"/>
      <c r="N38" s="248"/>
      <c r="O38" s="248"/>
      <c r="P38" s="252"/>
      <c r="Q38" s="252"/>
      <c r="R38" s="247"/>
      <c r="S38" s="247"/>
      <c r="T38" s="251"/>
      <c r="U38" s="247"/>
      <c r="V38" s="250">
        <f t="shared" si="0"/>
        <v>0</v>
      </c>
      <c r="W38" s="250">
        <f>(Q38*0.001)*W3</f>
        <v>0</v>
      </c>
      <c r="X38" s="247"/>
      <c r="Y38" s="249"/>
      <c r="Z38" s="247"/>
      <c r="AA38" s="248"/>
      <c r="AB38" s="247"/>
      <c r="AC38" s="246"/>
      <c r="AD38" s="245">
        <f t="shared" si="1"/>
        <v>0</v>
      </c>
      <c r="AE38" s="244" t="str">
        <f t="shared" si="2"/>
        <v/>
      </c>
      <c r="AF38" s="243"/>
      <c r="AG38" s="242"/>
      <c r="AH38" s="242"/>
      <c r="AI38" s="242"/>
      <c r="AJ38" s="242"/>
      <c r="AK38" s="242"/>
      <c r="AL38" s="242"/>
      <c r="AM38" s="242"/>
      <c r="AN38" s="242">
        <f t="shared" si="3"/>
        <v>0</v>
      </c>
      <c r="AO38" s="241">
        <f>AN38/G7</f>
        <v>0</v>
      </c>
      <c r="AP38" s="240"/>
      <c r="AQ38" s="239">
        <f t="shared" si="4"/>
        <v>0</v>
      </c>
      <c r="AR38" s="238"/>
      <c r="AS38" s="237"/>
      <c r="AT38" s="233"/>
      <c r="AU38" s="236"/>
      <c r="AV38" s="235"/>
      <c r="AW38" s="234"/>
      <c r="AX38" s="233"/>
    </row>
    <row r="39" spans="1:50" x14ac:dyDescent="0.35">
      <c r="AP39" s="228" t="s">
        <v>129</v>
      </c>
      <c r="AQ39" s="232">
        <f>SUM(AQ7:AQ38)</f>
        <v>19832</v>
      </c>
    </row>
    <row r="40" spans="1:50" x14ac:dyDescent="0.35">
      <c r="AA40" s="586" t="s">
        <v>129</v>
      </c>
      <c r="AB40" s="586"/>
      <c r="AC40" s="231">
        <f>SUM(AC7:AC38)</f>
        <v>0</v>
      </c>
      <c r="AD40" s="230">
        <f>SUM(AD7:AD38)</f>
        <v>4.1559999999999997</v>
      </c>
      <c r="AE40" s="229">
        <f>SUM(AE7:AE38)</f>
        <v>0</v>
      </c>
      <c r="AH40" s="225"/>
      <c r="AI40" s="225"/>
      <c r="AJ40" s="225"/>
      <c r="AK40" s="225"/>
      <c r="AL40" s="225"/>
      <c r="AM40" s="225"/>
      <c r="AP40" s="228" t="s">
        <v>128</v>
      </c>
      <c r="AQ40" s="227">
        <f>IF(SUM(AF7:AF38)=0,"",1-SUM(AN7:AN38)/SUM(AF7:AF38))</f>
        <v>0.29267140875416897</v>
      </c>
    </row>
    <row r="41" spans="1:50" ht="72.5" x14ac:dyDescent="0.35">
      <c r="A41" s="226" t="s">
        <v>127</v>
      </c>
      <c r="AH41" s="225"/>
      <c r="AI41" s="225"/>
      <c r="AJ41" s="225"/>
      <c r="AK41" s="225"/>
      <c r="AL41" s="225"/>
      <c r="AM41" s="225"/>
    </row>
    <row r="44" spans="1:50" x14ac:dyDescent="0.35">
      <c r="C44" s="224"/>
      <c r="E44" s="223"/>
    </row>
    <row r="47" spans="1:50" x14ac:dyDescent="0.35">
      <c r="A47" s="222"/>
    </row>
    <row r="55" spans="2:2" x14ac:dyDescent="0.35">
      <c r="B55" s="220" t="s">
        <v>28</v>
      </c>
    </row>
  </sheetData>
  <mergeCells count="11">
    <mergeCell ref="AA4:AB4"/>
    <mergeCell ref="AA40:AB40"/>
    <mergeCell ref="AV5:AW5"/>
    <mergeCell ref="A1:D1"/>
    <mergeCell ref="J4:O4"/>
    <mergeCell ref="AA5:AB5"/>
    <mergeCell ref="AF4:AP4"/>
    <mergeCell ref="AT4:AW4"/>
    <mergeCell ref="A4:F4"/>
    <mergeCell ref="G4:I4"/>
    <mergeCell ref="P4:Y4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69"/>
  <sheetViews>
    <sheetView zoomScale="90" zoomScaleNormal="90" workbookViewId="0">
      <selection activeCell="G35" sqref="G35"/>
    </sheetView>
  </sheetViews>
  <sheetFormatPr baseColWidth="10" defaultColWidth="10.90625" defaultRowHeight="13" x14ac:dyDescent="0.3"/>
  <cols>
    <col min="1" max="1" width="32" style="125" customWidth="1"/>
    <col min="2" max="2" width="6.81640625" style="128" customWidth="1"/>
    <col min="3" max="3" width="26.54296875" style="125" customWidth="1"/>
    <col min="4" max="4" width="24.1796875" style="125" customWidth="1"/>
    <col min="5" max="10" width="5.81640625" style="123" customWidth="1"/>
    <col min="11" max="11" width="5.81640625" style="127" customWidth="1"/>
    <col min="12" max="15" width="5.81640625" style="123" customWidth="1"/>
    <col min="16" max="16" width="13.1796875" style="126" customWidth="1"/>
    <col min="17" max="17" width="8.81640625" style="123" customWidth="1"/>
    <col min="18" max="18" width="6.1796875" style="123" customWidth="1"/>
    <col min="19" max="19" width="6.81640625" style="123" customWidth="1"/>
    <col min="20" max="22" width="7.453125" style="123" customWidth="1"/>
    <col min="23" max="23" width="40.1796875" style="125" customWidth="1"/>
    <col min="24" max="24" width="11.453125" style="124" customWidth="1"/>
    <col min="25" max="26" width="11.453125" style="123" customWidth="1"/>
    <col min="27" max="37" width="2.1796875" style="123" customWidth="1"/>
    <col min="38" max="39" width="10.90625" style="123"/>
    <col min="40" max="41" width="5.54296875" style="123" bestFit="1" customWidth="1"/>
    <col min="42" max="42" width="3.1796875" style="123" bestFit="1" customWidth="1"/>
    <col min="43" max="16384" width="10.90625" style="123"/>
  </cols>
  <sheetData>
    <row r="1" spans="1:42" ht="26.25" customHeight="1" thickBot="1" x14ac:dyDescent="0.45">
      <c r="A1" s="216" t="s">
        <v>126</v>
      </c>
      <c r="B1" s="217"/>
      <c r="C1" s="216"/>
      <c r="D1" s="167"/>
      <c r="E1" s="215"/>
      <c r="F1" s="215"/>
      <c r="G1" s="213"/>
      <c r="H1" s="213"/>
      <c r="I1" s="213"/>
      <c r="J1" s="213"/>
      <c r="K1" s="214"/>
      <c r="L1" s="213"/>
      <c r="M1" s="213"/>
      <c r="N1" s="605" t="s">
        <v>125</v>
      </c>
      <c r="O1" s="605"/>
      <c r="P1" s="605"/>
      <c r="Q1" s="605"/>
      <c r="R1" s="605"/>
      <c r="S1" s="605"/>
      <c r="T1" s="605"/>
      <c r="U1" s="213"/>
      <c r="V1" s="213"/>
      <c r="W1" s="167"/>
    </row>
    <row r="2" spans="1:42" thickBot="1" x14ac:dyDescent="0.3">
      <c r="A2" s="212" t="s">
        <v>124</v>
      </c>
      <c r="B2" s="211"/>
      <c r="C2" s="210" t="s">
        <v>123</v>
      </c>
      <c r="D2" s="209"/>
      <c r="E2" s="204"/>
      <c r="F2" s="204"/>
      <c r="G2" s="204"/>
      <c r="H2" s="204"/>
      <c r="I2" s="208" t="s">
        <v>122</v>
      </c>
      <c r="J2" s="204"/>
      <c r="K2" s="207"/>
      <c r="L2" s="204"/>
      <c r="M2" s="206"/>
      <c r="N2" s="610"/>
      <c r="O2" s="611"/>
      <c r="P2" s="205"/>
      <c r="Q2" s="204"/>
      <c r="R2" s="204"/>
      <c r="S2" s="203"/>
      <c r="T2" s="202"/>
      <c r="U2" s="201"/>
      <c r="V2" s="201"/>
      <c r="W2" s="167"/>
    </row>
    <row r="3" spans="1:42" ht="82.5" customHeight="1" thickTop="1" thickBot="1" x14ac:dyDescent="0.3">
      <c r="A3" s="200" t="s">
        <v>121</v>
      </c>
      <c r="B3" s="199" t="s">
        <v>120</v>
      </c>
      <c r="C3" s="198" t="s">
        <v>10</v>
      </c>
      <c r="D3" s="197" t="s">
        <v>119</v>
      </c>
      <c r="E3" s="196" t="s">
        <v>118</v>
      </c>
      <c r="F3" s="195" t="s">
        <v>117</v>
      </c>
      <c r="G3" s="194" t="s">
        <v>116</v>
      </c>
      <c r="H3" s="193" t="s">
        <v>115</v>
      </c>
      <c r="I3" s="192" t="s">
        <v>114</v>
      </c>
      <c r="J3" s="191" t="s">
        <v>113</v>
      </c>
      <c r="K3" s="190" t="s">
        <v>112</v>
      </c>
      <c r="L3" s="190" t="s">
        <v>111</v>
      </c>
      <c r="M3" s="190" t="s">
        <v>110</v>
      </c>
      <c r="N3" s="190" t="s">
        <v>109</v>
      </c>
      <c r="O3" s="189" t="s">
        <v>108</v>
      </c>
      <c r="P3" s="612" t="s">
        <v>107</v>
      </c>
      <c r="Q3" s="613"/>
      <c r="R3" s="188" t="s">
        <v>106</v>
      </c>
      <c r="S3" s="187" t="s">
        <v>105</v>
      </c>
      <c r="T3" s="186" t="s">
        <v>104</v>
      </c>
      <c r="U3" s="185"/>
      <c r="V3" s="185"/>
      <c r="W3" s="184"/>
      <c r="X3" s="183"/>
      <c r="Y3" s="180"/>
      <c r="Z3" s="180"/>
      <c r="AA3" s="182"/>
      <c r="AB3" s="182"/>
      <c r="AC3" s="181"/>
      <c r="AD3" s="181"/>
      <c r="AE3" s="181"/>
      <c r="AF3" s="181"/>
      <c r="AG3" s="181"/>
      <c r="AH3" s="181"/>
      <c r="AI3" s="181"/>
      <c r="AJ3" s="181"/>
      <c r="AK3" s="181"/>
      <c r="AL3" s="180"/>
    </row>
    <row r="4" spans="1:42" s="124" customFormat="1" ht="16" customHeight="1" thickTop="1" x14ac:dyDescent="0.25">
      <c r="A4" s="408" t="s">
        <v>242</v>
      </c>
      <c r="B4" s="397">
        <v>45</v>
      </c>
      <c r="C4" s="409" t="s">
        <v>103</v>
      </c>
      <c r="D4" s="410" t="s">
        <v>102</v>
      </c>
      <c r="E4" s="390"/>
      <c r="F4" s="390"/>
      <c r="G4" s="390" t="s">
        <v>101</v>
      </c>
      <c r="H4" s="390"/>
      <c r="I4" s="390"/>
      <c r="J4" s="390"/>
      <c r="K4" s="390"/>
      <c r="L4" s="390"/>
      <c r="M4" s="390"/>
      <c r="N4" s="390" t="s">
        <v>101</v>
      </c>
      <c r="O4" s="411"/>
      <c r="P4" s="414">
        <v>0.625</v>
      </c>
      <c r="Q4" s="415">
        <v>0.70833333333333337</v>
      </c>
      <c r="R4" s="161">
        <f t="shared" ref="R4:R50" si="0">(Q4-P4+IF(Q4&lt;P4,1,0))*24</f>
        <v>2.0000000000000009</v>
      </c>
      <c r="S4" s="162">
        <f t="shared" ref="S4:S50" si="1">IF($E4&lt;&gt;0,$E4*R4,IF($F4&gt;0,R4/$F4,IF($G4="X",R4/4,IF($H4&gt;0,$H4*R4/52,0))))</f>
        <v>0.50000000000000022</v>
      </c>
      <c r="T4" s="161">
        <f t="shared" ref="T4:T50" si="2">IF($E4&gt;0,$E4*B4,IF($F4&gt;0,B4/$F4,IF($G4="X",B4/4,IF($H4&gt;0,$H4*B4/52,0))))</f>
        <v>11.25</v>
      </c>
      <c r="U4" s="153"/>
      <c r="V4" s="153"/>
      <c r="W4" s="167"/>
      <c r="AL4" s="160"/>
      <c r="AM4" s="160"/>
    </row>
    <row r="5" spans="1:42" s="124" customFormat="1" ht="16" customHeight="1" x14ac:dyDescent="0.3">
      <c r="A5" s="399" t="s">
        <v>243</v>
      </c>
      <c r="B5" s="389">
        <v>20</v>
      </c>
      <c r="C5" s="395" t="s">
        <v>103</v>
      </c>
      <c r="D5" s="396" t="s">
        <v>102</v>
      </c>
      <c r="E5" s="388">
        <v>1</v>
      </c>
      <c r="F5" s="388"/>
      <c r="G5" s="388"/>
      <c r="H5" s="388"/>
      <c r="I5" s="400" t="s">
        <v>101</v>
      </c>
      <c r="J5" s="388"/>
      <c r="K5" s="400"/>
      <c r="L5" s="388"/>
      <c r="M5" s="388"/>
      <c r="N5" s="388"/>
      <c r="O5" s="391"/>
      <c r="P5" s="414">
        <v>0.625</v>
      </c>
      <c r="Q5" s="415">
        <v>0.6875</v>
      </c>
      <c r="R5" s="162">
        <f t="shared" si="0"/>
        <v>1.5</v>
      </c>
      <c r="S5" s="162">
        <f t="shared" si="1"/>
        <v>1.5</v>
      </c>
      <c r="T5" s="161">
        <f t="shared" si="2"/>
        <v>20</v>
      </c>
      <c r="U5" s="153"/>
      <c r="V5" s="153"/>
      <c r="W5" s="167"/>
      <c r="AL5" s="160"/>
      <c r="AM5" s="160"/>
    </row>
    <row r="6" spans="1:42" s="124" customFormat="1" ht="16" customHeight="1" x14ac:dyDescent="0.3">
      <c r="A6" s="398" t="s">
        <v>244</v>
      </c>
      <c r="B6" s="392">
        <v>15</v>
      </c>
      <c r="C6" s="393" t="s">
        <v>103</v>
      </c>
      <c r="D6" s="394" t="s">
        <v>245</v>
      </c>
      <c r="E6" s="388">
        <v>1</v>
      </c>
      <c r="F6" s="388"/>
      <c r="G6" s="388"/>
      <c r="H6" s="388"/>
      <c r="I6" s="400"/>
      <c r="J6" s="388"/>
      <c r="K6" s="400" t="s">
        <v>101</v>
      </c>
      <c r="L6" s="388"/>
      <c r="M6" s="388"/>
      <c r="N6" s="388"/>
      <c r="O6" s="391"/>
      <c r="P6" s="416">
        <v>0.79166666666666663</v>
      </c>
      <c r="Q6" s="417">
        <v>0.875</v>
      </c>
      <c r="R6" s="162">
        <f t="shared" si="0"/>
        <v>2.0000000000000009</v>
      </c>
      <c r="S6" s="162">
        <f t="shared" si="1"/>
        <v>2.0000000000000009</v>
      </c>
      <c r="T6" s="161">
        <f t="shared" si="2"/>
        <v>15</v>
      </c>
      <c r="U6" s="153"/>
      <c r="V6" s="153"/>
      <c r="W6" s="167"/>
      <c r="AL6" s="160"/>
      <c r="AM6" s="160"/>
    </row>
    <row r="7" spans="1:42" s="124" customFormat="1" ht="16" customHeight="1" x14ac:dyDescent="0.3">
      <c r="A7" s="399" t="s">
        <v>246</v>
      </c>
      <c r="B7" s="389">
        <v>11</v>
      </c>
      <c r="C7" s="395" t="s">
        <v>103</v>
      </c>
      <c r="D7" s="396" t="s">
        <v>102</v>
      </c>
      <c r="E7" s="388"/>
      <c r="F7" s="388">
        <v>2</v>
      </c>
      <c r="G7" s="388"/>
      <c r="H7" s="388"/>
      <c r="I7" s="400"/>
      <c r="J7" s="388" t="s">
        <v>101</v>
      </c>
      <c r="K7" s="400"/>
      <c r="L7" s="388"/>
      <c r="M7" s="388"/>
      <c r="N7" s="388"/>
      <c r="O7" s="391"/>
      <c r="P7" s="414">
        <v>0.66666666666666663</v>
      </c>
      <c r="Q7" s="415">
        <v>0.72916666666666663</v>
      </c>
      <c r="R7" s="162">
        <f t="shared" si="0"/>
        <v>1.5</v>
      </c>
      <c r="S7" s="162">
        <f t="shared" si="1"/>
        <v>0.75</v>
      </c>
      <c r="T7" s="161">
        <f t="shared" si="2"/>
        <v>5.5</v>
      </c>
      <c r="U7" s="153"/>
      <c r="V7" s="153"/>
      <c r="W7" s="125"/>
      <c r="AL7" s="160"/>
      <c r="AM7" s="160"/>
    </row>
    <row r="8" spans="1:42" s="124" customFormat="1" ht="16" customHeight="1" x14ac:dyDescent="0.3">
      <c r="A8" s="399" t="s">
        <v>247</v>
      </c>
      <c r="B8" s="389">
        <v>22</v>
      </c>
      <c r="C8" s="395" t="s">
        <v>103</v>
      </c>
      <c r="D8" s="396" t="s">
        <v>102</v>
      </c>
      <c r="E8" s="388">
        <v>1</v>
      </c>
      <c r="F8" s="388"/>
      <c r="G8" s="388"/>
      <c r="H8" s="388"/>
      <c r="I8" s="400"/>
      <c r="J8" s="388"/>
      <c r="K8" s="400"/>
      <c r="L8" s="388" t="s">
        <v>101</v>
      </c>
      <c r="M8" s="388"/>
      <c r="N8" s="388"/>
      <c r="O8" s="391"/>
      <c r="P8" s="414">
        <v>0.375</v>
      </c>
      <c r="Q8" s="415">
        <v>0.45833333333333331</v>
      </c>
      <c r="R8" s="162">
        <f t="shared" si="0"/>
        <v>1.9999999999999996</v>
      </c>
      <c r="S8" s="162">
        <f t="shared" si="1"/>
        <v>1.9999999999999996</v>
      </c>
      <c r="T8" s="161">
        <f t="shared" si="2"/>
        <v>22</v>
      </c>
      <c r="U8" s="153"/>
      <c r="V8" s="153"/>
      <c r="W8" s="167"/>
      <c r="AL8" s="160"/>
      <c r="AM8" s="160"/>
    </row>
    <row r="9" spans="1:42" s="124" customFormat="1" ht="16" customHeight="1" x14ac:dyDescent="0.3">
      <c r="A9" s="399" t="s">
        <v>248</v>
      </c>
      <c r="B9" s="389">
        <v>9</v>
      </c>
      <c r="C9" s="395" t="s">
        <v>103</v>
      </c>
      <c r="D9" s="396" t="s">
        <v>245</v>
      </c>
      <c r="E9" s="388"/>
      <c r="F9" s="388"/>
      <c r="G9" s="388" t="s">
        <v>101</v>
      </c>
      <c r="H9" s="388"/>
      <c r="I9" s="400"/>
      <c r="J9" s="388"/>
      <c r="K9" s="400"/>
      <c r="L9" s="388"/>
      <c r="M9" s="388" t="s">
        <v>101</v>
      </c>
      <c r="N9" s="388"/>
      <c r="O9" s="391"/>
      <c r="P9" s="414">
        <v>0.75</v>
      </c>
      <c r="Q9" s="415">
        <v>0.875</v>
      </c>
      <c r="R9" s="162">
        <f t="shared" si="0"/>
        <v>3</v>
      </c>
      <c r="S9" s="162">
        <f t="shared" si="1"/>
        <v>0.75</v>
      </c>
      <c r="T9" s="161">
        <f t="shared" si="2"/>
        <v>2.25</v>
      </c>
      <c r="U9" s="153"/>
      <c r="V9" s="153"/>
      <c r="W9" s="167"/>
      <c r="AL9" s="160"/>
      <c r="AM9" s="160"/>
    </row>
    <row r="10" spans="1:42" s="124" customFormat="1" ht="16" customHeight="1" x14ac:dyDescent="0.3">
      <c r="A10" s="399" t="s">
        <v>249</v>
      </c>
      <c r="B10" s="389">
        <v>20</v>
      </c>
      <c r="C10" s="413" t="s">
        <v>103</v>
      </c>
      <c r="D10" s="412" t="s">
        <v>245</v>
      </c>
      <c r="E10" s="388"/>
      <c r="F10" s="388">
        <v>2</v>
      </c>
      <c r="G10" s="388"/>
      <c r="H10" s="388"/>
      <c r="I10" s="400" t="s">
        <v>101</v>
      </c>
      <c r="J10" s="388"/>
      <c r="K10" s="400"/>
      <c r="L10" s="388"/>
      <c r="M10" s="388"/>
      <c r="N10" s="388"/>
      <c r="O10" s="391"/>
      <c r="P10" s="418">
        <v>0.70833333333333337</v>
      </c>
      <c r="Q10" s="418">
        <v>0.79166666666666663</v>
      </c>
      <c r="R10" s="162">
        <f t="shared" si="0"/>
        <v>1.9999999999999982</v>
      </c>
      <c r="S10" s="162">
        <f t="shared" si="1"/>
        <v>0.99999999999999911</v>
      </c>
      <c r="T10" s="161">
        <f t="shared" si="2"/>
        <v>10</v>
      </c>
      <c r="U10" s="153"/>
      <c r="V10" s="153"/>
      <c r="W10" s="167"/>
      <c r="AL10" s="160"/>
      <c r="AM10" s="160"/>
    </row>
    <row r="11" spans="1:42" s="124" customFormat="1" ht="16" customHeight="1" x14ac:dyDescent="0.3">
      <c r="A11" s="399" t="s">
        <v>250</v>
      </c>
      <c r="B11" s="389">
        <v>15</v>
      </c>
      <c r="C11" s="413" t="s">
        <v>103</v>
      </c>
      <c r="D11" s="412" t="s">
        <v>102</v>
      </c>
      <c r="E11" s="388">
        <v>1</v>
      </c>
      <c r="F11" s="388"/>
      <c r="G11" s="388"/>
      <c r="H11" s="388"/>
      <c r="I11" s="400"/>
      <c r="J11" s="388"/>
      <c r="K11" s="400"/>
      <c r="L11" s="388"/>
      <c r="M11" s="388"/>
      <c r="N11" s="388"/>
      <c r="O11" s="391" t="s">
        <v>101</v>
      </c>
      <c r="P11" s="418">
        <v>0.45833333333333331</v>
      </c>
      <c r="Q11" s="418">
        <v>0.5</v>
      </c>
      <c r="R11" s="162">
        <f t="shared" si="0"/>
        <v>1.0000000000000004</v>
      </c>
      <c r="S11" s="162">
        <f t="shared" si="1"/>
        <v>1.0000000000000004</v>
      </c>
      <c r="T11" s="161">
        <f t="shared" si="2"/>
        <v>15</v>
      </c>
      <c r="U11" s="153"/>
      <c r="V11" s="153"/>
      <c r="W11" s="125"/>
      <c r="AL11" s="160"/>
      <c r="AM11" s="160"/>
    </row>
    <row r="12" spans="1:42" s="124" customFormat="1" ht="16" customHeight="1" x14ac:dyDescent="0.3">
      <c r="A12" s="399" t="s">
        <v>251</v>
      </c>
      <c r="B12" s="389">
        <v>10</v>
      </c>
      <c r="C12" s="413" t="s">
        <v>103</v>
      </c>
      <c r="D12" s="412" t="s">
        <v>102</v>
      </c>
      <c r="E12" s="388">
        <v>1</v>
      </c>
      <c r="F12" s="388"/>
      <c r="G12" s="388"/>
      <c r="H12" s="388"/>
      <c r="I12" s="400"/>
      <c r="J12" s="388"/>
      <c r="K12" s="400" t="s">
        <v>101</v>
      </c>
      <c r="L12" s="388"/>
      <c r="M12" s="388"/>
      <c r="N12" s="388"/>
      <c r="O12" s="391"/>
      <c r="P12" s="418">
        <v>0.58333333333333337</v>
      </c>
      <c r="Q12" s="418">
        <v>0.625</v>
      </c>
      <c r="R12" s="162">
        <f t="shared" si="0"/>
        <v>0.99999999999999911</v>
      </c>
      <c r="S12" s="162">
        <f t="shared" si="1"/>
        <v>0.99999999999999911</v>
      </c>
      <c r="T12" s="161">
        <f t="shared" si="2"/>
        <v>10</v>
      </c>
      <c r="U12" s="153"/>
      <c r="V12" s="153"/>
      <c r="W12" s="167"/>
      <c r="AL12" s="160"/>
      <c r="AM12" s="160"/>
    </row>
    <row r="13" spans="1:42" s="124" customFormat="1" ht="16" customHeight="1" thickBot="1" x14ac:dyDescent="0.35">
      <c r="A13" s="404" t="s">
        <v>252</v>
      </c>
      <c r="B13" s="405">
        <v>15</v>
      </c>
      <c r="C13" s="406" t="s">
        <v>103</v>
      </c>
      <c r="D13" s="407" t="s">
        <v>102</v>
      </c>
      <c r="E13" s="401">
        <v>1</v>
      </c>
      <c r="F13" s="401"/>
      <c r="G13" s="401"/>
      <c r="H13" s="401"/>
      <c r="I13" s="402"/>
      <c r="J13" s="401"/>
      <c r="K13" s="402" t="s">
        <v>101</v>
      </c>
      <c r="L13" s="401"/>
      <c r="M13" s="401"/>
      <c r="N13" s="401"/>
      <c r="O13" s="403"/>
      <c r="P13" s="418">
        <v>0.64583333333333337</v>
      </c>
      <c r="Q13" s="418">
        <v>0.70833333333333337</v>
      </c>
      <c r="R13" s="162">
        <f t="shared" si="0"/>
        <v>1.5</v>
      </c>
      <c r="S13" s="162">
        <f t="shared" si="1"/>
        <v>1.5</v>
      </c>
      <c r="T13" s="161">
        <f t="shared" si="2"/>
        <v>15</v>
      </c>
      <c r="U13" s="153"/>
      <c r="V13" s="153"/>
      <c r="W13" s="167"/>
      <c r="AL13" s="160"/>
      <c r="AM13" s="160"/>
    </row>
    <row r="14" spans="1:42" s="124" customFormat="1" ht="16" customHeight="1" x14ac:dyDescent="0.3">
      <c r="A14" s="408" t="s">
        <v>253</v>
      </c>
      <c r="B14" s="397">
        <v>25</v>
      </c>
      <c r="C14" s="409" t="s">
        <v>103</v>
      </c>
      <c r="D14" s="410" t="s">
        <v>102</v>
      </c>
      <c r="E14" s="390">
        <v>1</v>
      </c>
      <c r="F14" s="390"/>
      <c r="G14" s="390"/>
      <c r="H14" s="390"/>
      <c r="I14" s="390"/>
      <c r="J14" s="419"/>
      <c r="K14" s="419"/>
      <c r="L14" s="390" t="s">
        <v>101</v>
      </c>
      <c r="M14" s="390"/>
      <c r="N14" s="390"/>
      <c r="O14" s="411"/>
      <c r="P14" s="414">
        <v>0.75</v>
      </c>
      <c r="Q14" s="415">
        <v>0.83333333333333337</v>
      </c>
      <c r="R14" s="162">
        <f t="shared" si="0"/>
        <v>2.0000000000000009</v>
      </c>
      <c r="S14" s="162">
        <f t="shared" si="1"/>
        <v>2.0000000000000009</v>
      </c>
      <c r="T14" s="161">
        <f t="shared" si="2"/>
        <v>25</v>
      </c>
      <c r="U14" s="153"/>
      <c r="V14" s="153"/>
      <c r="W14" s="167"/>
      <c r="AL14" s="160"/>
      <c r="AM14" s="160"/>
    </row>
    <row r="15" spans="1:42" s="124" customFormat="1" ht="16" customHeight="1" x14ac:dyDescent="0.3">
      <c r="A15" s="399" t="s">
        <v>254</v>
      </c>
      <c r="B15" s="420">
        <v>5</v>
      </c>
      <c r="C15" s="399" t="s">
        <v>103</v>
      </c>
      <c r="D15" s="421" t="s">
        <v>102</v>
      </c>
      <c r="E15" s="388">
        <v>1</v>
      </c>
      <c r="F15" s="388"/>
      <c r="G15" s="388"/>
      <c r="H15" s="388"/>
      <c r="I15" s="164"/>
      <c r="J15" s="400" t="s">
        <v>101</v>
      </c>
      <c r="K15" s="400"/>
      <c r="L15" s="164"/>
      <c r="M15" s="164"/>
      <c r="N15" s="164"/>
      <c r="O15" s="422"/>
      <c r="P15" s="414">
        <v>0.58333333333333337</v>
      </c>
      <c r="Q15" s="415">
        <v>0.64583333333333337</v>
      </c>
      <c r="R15" s="162">
        <f t="shared" si="0"/>
        <v>1.5</v>
      </c>
      <c r="S15" s="162">
        <f t="shared" si="1"/>
        <v>1.5</v>
      </c>
      <c r="T15" s="161">
        <f t="shared" si="2"/>
        <v>5</v>
      </c>
      <c r="U15" s="153"/>
      <c r="V15" s="153"/>
      <c r="W15" s="125"/>
      <c r="AL15" s="160"/>
      <c r="AM15" s="160"/>
    </row>
    <row r="16" spans="1:42" s="124" customFormat="1" ht="16" customHeight="1" x14ac:dyDescent="0.3">
      <c r="A16" s="399" t="s">
        <v>255</v>
      </c>
      <c r="B16" s="389">
        <v>5</v>
      </c>
      <c r="C16" s="413" t="s">
        <v>103</v>
      </c>
      <c r="D16" s="412" t="s">
        <v>245</v>
      </c>
      <c r="E16" s="388"/>
      <c r="F16" s="388">
        <v>2</v>
      </c>
      <c r="G16" s="388"/>
      <c r="H16" s="388"/>
      <c r="I16" s="388"/>
      <c r="J16" s="400" t="s">
        <v>101</v>
      </c>
      <c r="K16" s="400"/>
      <c r="L16" s="388"/>
      <c r="M16" s="388"/>
      <c r="N16" s="388"/>
      <c r="O16" s="391"/>
      <c r="P16" s="423">
        <v>0.58333333333333337</v>
      </c>
      <c r="Q16" s="424">
        <v>0.70833333333333337</v>
      </c>
      <c r="R16" s="162">
        <f t="shared" si="0"/>
        <v>3</v>
      </c>
      <c r="S16" s="162">
        <f t="shared" si="1"/>
        <v>1.5</v>
      </c>
      <c r="T16" s="161">
        <f t="shared" si="2"/>
        <v>2.5</v>
      </c>
      <c r="U16" s="153"/>
      <c r="V16" s="153"/>
      <c r="W16" s="125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52"/>
      <c r="AM16" s="152"/>
      <c r="AN16" s="123"/>
      <c r="AO16" s="123"/>
      <c r="AP16" s="123"/>
    </row>
    <row r="17" spans="1:42" s="124" customFormat="1" ht="16" customHeight="1" x14ac:dyDescent="0.3">
      <c r="A17" s="399" t="s">
        <v>256</v>
      </c>
      <c r="B17" s="389">
        <v>20</v>
      </c>
      <c r="C17" s="413" t="s">
        <v>103</v>
      </c>
      <c r="D17" s="412" t="s">
        <v>102</v>
      </c>
      <c r="E17" s="388"/>
      <c r="F17" s="388">
        <v>2</v>
      </c>
      <c r="G17" s="388"/>
      <c r="H17" s="388"/>
      <c r="I17" s="388"/>
      <c r="J17" s="400" t="s">
        <v>101</v>
      </c>
      <c r="K17" s="400"/>
      <c r="L17" s="388"/>
      <c r="M17" s="388"/>
      <c r="N17" s="388"/>
      <c r="O17" s="391"/>
      <c r="P17" s="414">
        <v>0.75</v>
      </c>
      <c r="Q17" s="415">
        <v>0.875</v>
      </c>
      <c r="R17" s="162">
        <f t="shared" si="0"/>
        <v>3</v>
      </c>
      <c r="S17" s="162">
        <f t="shared" si="1"/>
        <v>1.5</v>
      </c>
      <c r="T17" s="161">
        <f t="shared" si="2"/>
        <v>10</v>
      </c>
      <c r="U17" s="153"/>
      <c r="V17" s="153"/>
      <c r="W17" s="167"/>
      <c r="AL17" s="160"/>
      <c r="AM17" s="160"/>
    </row>
    <row r="18" spans="1:42" s="124" customFormat="1" ht="16" customHeight="1" x14ac:dyDescent="0.3">
      <c r="A18" s="425" t="s">
        <v>257</v>
      </c>
      <c r="B18" s="426">
        <v>15</v>
      </c>
      <c r="C18" s="427" t="s">
        <v>103</v>
      </c>
      <c r="D18" s="428" t="s">
        <v>102</v>
      </c>
      <c r="E18" s="179">
        <v>1</v>
      </c>
      <c r="F18" s="179"/>
      <c r="G18" s="179"/>
      <c r="H18" s="179"/>
      <c r="I18" s="179"/>
      <c r="J18" s="176"/>
      <c r="K18" s="176" t="s">
        <v>101</v>
      </c>
      <c r="L18" s="179"/>
      <c r="M18" s="179"/>
      <c r="N18" s="179"/>
      <c r="O18" s="429"/>
      <c r="P18" s="414">
        <v>0.75</v>
      </c>
      <c r="Q18" s="430">
        <v>0.8125</v>
      </c>
      <c r="R18" s="162">
        <f t="shared" si="0"/>
        <v>1.5</v>
      </c>
      <c r="S18" s="162">
        <f t="shared" si="1"/>
        <v>1.5</v>
      </c>
      <c r="T18" s="161">
        <f t="shared" si="2"/>
        <v>15</v>
      </c>
      <c r="U18" s="153"/>
      <c r="V18" s="153"/>
      <c r="W18" s="125"/>
      <c r="AL18" s="160"/>
      <c r="AM18" s="160"/>
    </row>
    <row r="19" spans="1:42" s="124" customFormat="1" ht="16" customHeight="1" thickBot="1" x14ac:dyDescent="0.35">
      <c r="A19" s="431"/>
      <c r="B19" s="432"/>
      <c r="C19" s="433"/>
      <c r="D19" s="434"/>
      <c r="E19" s="401"/>
      <c r="F19" s="401"/>
      <c r="G19" s="401"/>
      <c r="H19" s="401"/>
      <c r="I19" s="401"/>
      <c r="J19" s="402"/>
      <c r="K19" s="402"/>
      <c r="L19" s="401"/>
      <c r="M19" s="401"/>
      <c r="N19" s="401"/>
      <c r="O19" s="403"/>
      <c r="P19" s="414"/>
      <c r="Q19" s="415"/>
      <c r="R19" s="162">
        <f t="shared" si="0"/>
        <v>0</v>
      </c>
      <c r="S19" s="162">
        <f t="shared" si="1"/>
        <v>0</v>
      </c>
      <c r="T19" s="161">
        <f t="shared" si="2"/>
        <v>0</v>
      </c>
      <c r="U19" s="153"/>
      <c r="V19" s="153"/>
      <c r="W19" s="167"/>
      <c r="AL19" s="160"/>
      <c r="AM19" s="160"/>
    </row>
    <row r="20" spans="1:42" s="124" customFormat="1" ht="16" customHeight="1" x14ac:dyDescent="0.3">
      <c r="A20" s="435" t="s">
        <v>258</v>
      </c>
      <c r="B20" s="392">
        <v>25</v>
      </c>
      <c r="C20" s="393" t="s">
        <v>103</v>
      </c>
      <c r="D20" s="394" t="s">
        <v>102</v>
      </c>
      <c r="E20" s="436"/>
      <c r="F20" s="390"/>
      <c r="G20" s="390"/>
      <c r="H20" s="390">
        <v>3</v>
      </c>
      <c r="I20" s="390"/>
      <c r="J20" s="390"/>
      <c r="K20" s="419"/>
      <c r="L20" s="390"/>
      <c r="M20" s="390" t="s">
        <v>101</v>
      </c>
      <c r="N20" s="390"/>
      <c r="O20" s="411"/>
      <c r="P20" s="414">
        <v>0.39583333333333331</v>
      </c>
      <c r="Q20" s="415">
        <v>0.45833333333333331</v>
      </c>
      <c r="R20" s="162">
        <f t="shared" si="0"/>
        <v>1.5</v>
      </c>
      <c r="S20" s="162">
        <f t="shared" si="1"/>
        <v>8.6538461538461536E-2</v>
      </c>
      <c r="T20" s="161">
        <f t="shared" si="2"/>
        <v>1.4423076923076923</v>
      </c>
      <c r="U20" s="153"/>
      <c r="V20" s="153"/>
      <c r="W20" s="125"/>
      <c r="AL20" s="160"/>
      <c r="AM20" s="160"/>
    </row>
    <row r="21" spans="1:42" s="124" customFormat="1" ht="16" customHeight="1" x14ac:dyDescent="0.3">
      <c r="A21" s="437" t="s">
        <v>259</v>
      </c>
      <c r="B21" s="420">
        <v>10</v>
      </c>
      <c r="C21" s="437" t="s">
        <v>103</v>
      </c>
      <c r="D21" s="438" t="s">
        <v>245</v>
      </c>
      <c r="E21" s="439">
        <v>1</v>
      </c>
      <c r="F21" s="388"/>
      <c r="G21" s="388"/>
      <c r="H21" s="388"/>
      <c r="I21" s="164" t="s">
        <v>101</v>
      </c>
      <c r="J21" s="164"/>
      <c r="K21" s="400"/>
      <c r="L21" s="164"/>
      <c r="M21" s="164"/>
      <c r="N21" s="164"/>
      <c r="O21" s="422"/>
      <c r="P21" s="414">
        <v>0.64583333333333337</v>
      </c>
      <c r="Q21" s="430">
        <v>0.70833333333333337</v>
      </c>
      <c r="R21" s="162">
        <f t="shared" si="0"/>
        <v>1.5</v>
      </c>
      <c r="S21" s="162">
        <f t="shared" si="1"/>
        <v>1.5</v>
      </c>
      <c r="T21" s="161">
        <f t="shared" si="2"/>
        <v>10</v>
      </c>
      <c r="U21" s="153"/>
      <c r="V21" s="153"/>
      <c r="W21" s="125"/>
      <c r="AL21" s="160"/>
      <c r="AM21" s="160"/>
    </row>
    <row r="22" spans="1:42" s="124" customFormat="1" ht="16" customHeight="1" x14ac:dyDescent="0.3">
      <c r="A22" s="437" t="s">
        <v>260</v>
      </c>
      <c r="B22" s="389">
        <v>25</v>
      </c>
      <c r="C22" s="413" t="s">
        <v>103</v>
      </c>
      <c r="D22" s="412" t="s">
        <v>102</v>
      </c>
      <c r="E22" s="439"/>
      <c r="F22" s="388"/>
      <c r="G22" s="388" t="s">
        <v>101</v>
      </c>
      <c r="H22" s="388"/>
      <c r="I22" s="388"/>
      <c r="J22" s="388"/>
      <c r="K22" s="400"/>
      <c r="L22" s="388"/>
      <c r="M22" s="388"/>
      <c r="N22" s="388"/>
      <c r="O22" s="391" t="s">
        <v>101</v>
      </c>
      <c r="P22" s="414">
        <v>0.41666666666666669</v>
      </c>
      <c r="Q22" s="415">
        <v>0.45833333333333331</v>
      </c>
      <c r="R22" s="162">
        <f t="shared" si="0"/>
        <v>0.99999999999999911</v>
      </c>
      <c r="S22" s="162">
        <f t="shared" si="1"/>
        <v>0.24999999999999978</v>
      </c>
      <c r="T22" s="161">
        <f t="shared" si="2"/>
        <v>6.25</v>
      </c>
      <c r="U22" s="153"/>
      <c r="V22" s="153"/>
      <c r="W22" s="167"/>
      <c r="AL22" s="160"/>
      <c r="AM22" s="160"/>
    </row>
    <row r="23" spans="1:42" s="124" customFormat="1" ht="16" customHeight="1" x14ac:dyDescent="0.3">
      <c r="A23" s="437" t="s">
        <v>261</v>
      </c>
      <c r="B23" s="420">
        <v>10</v>
      </c>
      <c r="C23" s="437" t="s">
        <v>103</v>
      </c>
      <c r="D23" s="438" t="s">
        <v>102</v>
      </c>
      <c r="E23" s="439"/>
      <c r="F23" s="388">
        <v>2</v>
      </c>
      <c r="G23" s="388"/>
      <c r="H23" s="388"/>
      <c r="I23" s="164"/>
      <c r="J23" s="164"/>
      <c r="K23" s="400" t="s">
        <v>101</v>
      </c>
      <c r="L23" s="164"/>
      <c r="M23" s="164"/>
      <c r="N23" s="164"/>
      <c r="O23" s="422"/>
      <c r="P23" s="414">
        <v>0.8125</v>
      </c>
      <c r="Q23" s="415">
        <v>0.875</v>
      </c>
      <c r="R23" s="162">
        <f t="shared" si="0"/>
        <v>1.5</v>
      </c>
      <c r="S23" s="162">
        <f t="shared" si="1"/>
        <v>0.75</v>
      </c>
      <c r="T23" s="161">
        <f t="shared" si="2"/>
        <v>5</v>
      </c>
      <c r="U23" s="153"/>
      <c r="V23" s="153"/>
      <c r="W23" s="167"/>
      <c r="AL23" s="160"/>
      <c r="AM23" s="160"/>
    </row>
    <row r="24" spans="1:42" s="124" customFormat="1" ht="16" customHeight="1" x14ac:dyDescent="0.3">
      <c r="A24" s="437" t="s">
        <v>262</v>
      </c>
      <c r="B24" s="389">
        <v>200</v>
      </c>
      <c r="C24" s="413" t="s">
        <v>103</v>
      </c>
      <c r="D24" s="412" t="s">
        <v>263</v>
      </c>
      <c r="E24" s="439"/>
      <c r="F24" s="388"/>
      <c r="G24" s="388"/>
      <c r="H24" s="388">
        <v>1</v>
      </c>
      <c r="I24" s="388"/>
      <c r="J24" s="388"/>
      <c r="K24" s="400"/>
      <c r="L24" s="388"/>
      <c r="M24" s="388"/>
      <c r="N24" s="388"/>
      <c r="O24" s="391" t="s">
        <v>101</v>
      </c>
      <c r="P24" s="414">
        <v>0.41666666666666669</v>
      </c>
      <c r="Q24" s="415">
        <v>0.625</v>
      </c>
      <c r="R24" s="162">
        <f t="shared" si="0"/>
        <v>5</v>
      </c>
      <c r="S24" s="162">
        <f t="shared" si="1"/>
        <v>9.6153846153846159E-2</v>
      </c>
      <c r="T24" s="161">
        <f t="shared" si="2"/>
        <v>3.8461538461538463</v>
      </c>
      <c r="U24" s="153"/>
      <c r="V24" s="153"/>
      <c r="W24" s="125"/>
      <c r="AL24" s="160"/>
      <c r="AM24" s="160"/>
    </row>
    <row r="25" spans="1:42" s="124" customFormat="1" ht="16" customHeight="1" x14ac:dyDescent="0.3">
      <c r="A25" s="437"/>
      <c r="B25" s="420"/>
      <c r="C25" s="437"/>
      <c r="D25" s="438"/>
      <c r="E25" s="439"/>
      <c r="F25" s="388"/>
      <c r="G25" s="388"/>
      <c r="H25" s="388"/>
      <c r="I25" s="164"/>
      <c r="J25" s="164"/>
      <c r="K25" s="400"/>
      <c r="L25" s="164"/>
      <c r="M25" s="164"/>
      <c r="N25" s="164"/>
      <c r="O25" s="440"/>
      <c r="P25" s="423"/>
      <c r="Q25" s="424"/>
      <c r="R25" s="162">
        <f t="shared" si="0"/>
        <v>0</v>
      </c>
      <c r="S25" s="162">
        <f t="shared" si="1"/>
        <v>0</v>
      </c>
      <c r="T25" s="161">
        <f t="shared" si="2"/>
        <v>0</v>
      </c>
      <c r="U25" s="153"/>
      <c r="V25" s="153"/>
      <c r="W25" s="125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52"/>
      <c r="AM25" s="152"/>
      <c r="AN25" s="123"/>
      <c r="AO25" s="123"/>
      <c r="AP25" s="123"/>
    </row>
    <row r="26" spans="1:42" s="124" customFormat="1" ht="16" customHeight="1" x14ac:dyDescent="0.3">
      <c r="A26" s="437"/>
      <c r="B26" s="420"/>
      <c r="C26" s="437"/>
      <c r="D26" s="438"/>
      <c r="E26" s="439"/>
      <c r="F26" s="388"/>
      <c r="G26" s="388"/>
      <c r="H26" s="388"/>
      <c r="I26" s="164"/>
      <c r="J26" s="164"/>
      <c r="K26" s="400"/>
      <c r="L26" s="164"/>
      <c r="M26" s="164"/>
      <c r="N26" s="164"/>
      <c r="O26" s="422"/>
      <c r="P26" s="414"/>
      <c r="Q26" s="430"/>
      <c r="R26" s="162">
        <f t="shared" si="0"/>
        <v>0</v>
      </c>
      <c r="S26" s="162">
        <f t="shared" si="1"/>
        <v>0</v>
      </c>
      <c r="T26" s="161">
        <f t="shared" si="2"/>
        <v>0</v>
      </c>
      <c r="U26" s="153"/>
      <c r="V26" s="153"/>
      <c r="W26" s="125"/>
      <c r="AL26" s="160"/>
      <c r="AM26" s="160"/>
    </row>
    <row r="27" spans="1:42" s="124" customFormat="1" ht="16" customHeight="1" x14ac:dyDescent="0.3">
      <c r="A27" s="164"/>
      <c r="B27" s="169"/>
      <c r="C27" s="168"/>
      <c r="D27" s="168"/>
      <c r="E27" s="388"/>
      <c r="F27" s="388"/>
      <c r="G27" s="388"/>
      <c r="H27" s="388"/>
      <c r="I27" s="388"/>
      <c r="J27" s="388"/>
      <c r="K27" s="400"/>
      <c r="L27" s="388"/>
      <c r="M27" s="388"/>
      <c r="N27" s="388"/>
      <c r="O27" s="388"/>
      <c r="P27" s="415"/>
      <c r="Q27" s="415"/>
      <c r="R27" s="162">
        <f t="shared" si="0"/>
        <v>0</v>
      </c>
      <c r="S27" s="162">
        <f t="shared" si="1"/>
        <v>0</v>
      </c>
      <c r="T27" s="161">
        <f t="shared" si="2"/>
        <v>0</v>
      </c>
      <c r="U27" s="153"/>
      <c r="V27" s="153"/>
      <c r="W27" s="167"/>
      <c r="AL27" s="160"/>
      <c r="AM27" s="160"/>
    </row>
    <row r="28" spans="1:42" s="124" customFormat="1" ht="16" customHeight="1" x14ac:dyDescent="0.3">
      <c r="A28" s="164"/>
      <c r="B28" s="169"/>
      <c r="C28" s="168"/>
      <c r="D28" s="168"/>
      <c r="E28" s="170"/>
      <c r="F28" s="170"/>
      <c r="G28" s="170"/>
      <c r="H28" s="170"/>
      <c r="I28" s="170"/>
      <c r="J28" s="170"/>
      <c r="K28" s="400"/>
      <c r="L28" s="400"/>
      <c r="M28" s="170"/>
      <c r="N28" s="170"/>
      <c r="O28" s="170"/>
      <c r="P28" s="415"/>
      <c r="Q28" s="415"/>
      <c r="R28" s="162">
        <f t="shared" si="0"/>
        <v>0</v>
      </c>
      <c r="S28" s="162">
        <f t="shared" si="1"/>
        <v>0</v>
      </c>
      <c r="T28" s="161">
        <f t="shared" si="2"/>
        <v>0</v>
      </c>
      <c r="U28" s="153"/>
      <c r="V28" s="153"/>
      <c r="W28" s="125"/>
      <c r="AL28" s="160"/>
      <c r="AM28" s="160"/>
    </row>
    <row r="29" spans="1:42" s="124" customFormat="1" ht="16.5" customHeight="1" x14ac:dyDescent="0.3">
      <c r="A29" s="164"/>
      <c r="B29" s="169"/>
      <c r="C29" s="168"/>
      <c r="D29" s="168"/>
      <c r="E29" s="170"/>
      <c r="F29" s="170"/>
      <c r="G29" s="170"/>
      <c r="H29" s="170"/>
      <c r="I29" s="170"/>
      <c r="J29" s="170"/>
      <c r="K29" s="400"/>
      <c r="L29" s="400"/>
      <c r="M29" s="170"/>
      <c r="N29" s="170"/>
      <c r="O29" s="170"/>
      <c r="P29" s="415"/>
      <c r="Q29" s="415"/>
      <c r="R29" s="162">
        <f t="shared" si="0"/>
        <v>0</v>
      </c>
      <c r="S29" s="162">
        <f t="shared" si="1"/>
        <v>0</v>
      </c>
      <c r="T29" s="161">
        <f t="shared" si="2"/>
        <v>0</v>
      </c>
      <c r="U29" s="153"/>
      <c r="V29" s="153"/>
      <c r="W29" s="167"/>
      <c r="AL29" s="160"/>
      <c r="AM29" s="160"/>
    </row>
    <row r="30" spans="1:42" s="124" customFormat="1" ht="16" customHeight="1" x14ac:dyDescent="0.3">
      <c r="A30" s="164"/>
      <c r="B30" s="169"/>
      <c r="C30" s="168"/>
      <c r="D30" s="168"/>
      <c r="E30" s="170"/>
      <c r="F30" s="170"/>
      <c r="G30" s="170"/>
      <c r="H30" s="170"/>
      <c r="I30" s="170"/>
      <c r="J30" s="170"/>
      <c r="K30" s="163"/>
      <c r="L30" s="163"/>
      <c r="M30" s="170"/>
      <c r="N30" s="170"/>
      <c r="O30" s="170"/>
      <c r="P30" s="415"/>
      <c r="Q30" s="415"/>
      <c r="R30" s="162">
        <f t="shared" si="0"/>
        <v>0</v>
      </c>
      <c r="S30" s="162">
        <f t="shared" si="1"/>
        <v>0</v>
      </c>
      <c r="T30" s="161">
        <f t="shared" si="2"/>
        <v>0</v>
      </c>
      <c r="U30" s="153"/>
      <c r="V30" s="153"/>
      <c r="W30" s="167"/>
      <c r="AL30" s="160"/>
      <c r="AM30" s="160"/>
    </row>
    <row r="31" spans="1:42" s="124" customFormat="1" ht="16" customHeight="1" x14ac:dyDescent="0.3">
      <c r="A31" s="164"/>
      <c r="B31" s="169"/>
      <c r="C31" s="168"/>
      <c r="D31" s="168"/>
      <c r="E31" s="170"/>
      <c r="F31" s="170"/>
      <c r="G31" s="170"/>
      <c r="H31" s="170"/>
      <c r="I31" s="170"/>
      <c r="J31" s="170"/>
      <c r="K31" s="163"/>
      <c r="L31" s="163"/>
      <c r="M31" s="170"/>
      <c r="N31" s="170"/>
      <c r="O31" s="170"/>
      <c r="P31" s="415"/>
      <c r="Q31" s="415"/>
      <c r="R31" s="162">
        <f t="shared" si="0"/>
        <v>0</v>
      </c>
      <c r="S31" s="162">
        <f t="shared" si="1"/>
        <v>0</v>
      </c>
      <c r="T31" s="161">
        <f t="shared" si="2"/>
        <v>0</v>
      </c>
      <c r="U31" s="153"/>
      <c r="V31" s="153"/>
      <c r="W31" s="125"/>
      <c r="AL31" s="160"/>
      <c r="AM31" s="160"/>
    </row>
    <row r="32" spans="1:42" s="124" customFormat="1" ht="16" customHeight="1" x14ac:dyDescent="0.3">
      <c r="A32" s="164"/>
      <c r="B32" s="166"/>
      <c r="C32" s="164"/>
      <c r="D32" s="164"/>
      <c r="E32" s="170"/>
      <c r="F32" s="170"/>
      <c r="G32" s="170"/>
      <c r="H32" s="170"/>
      <c r="I32" s="170"/>
      <c r="J32" s="170"/>
      <c r="K32" s="163"/>
      <c r="L32" s="163"/>
      <c r="M32" s="170"/>
      <c r="N32" s="170"/>
      <c r="O32" s="170"/>
      <c r="P32" s="415"/>
      <c r="Q32" s="415"/>
      <c r="R32" s="162">
        <f t="shared" si="0"/>
        <v>0</v>
      </c>
      <c r="S32" s="162">
        <f t="shared" si="1"/>
        <v>0</v>
      </c>
      <c r="T32" s="161">
        <f t="shared" si="2"/>
        <v>0</v>
      </c>
      <c r="U32" s="153"/>
      <c r="V32" s="153"/>
      <c r="W32" s="125"/>
      <c r="AL32" s="160"/>
      <c r="AM32" s="160"/>
    </row>
    <row r="33" spans="1:42" s="124" customFormat="1" ht="16" customHeight="1" x14ac:dyDescent="0.3">
      <c r="A33" s="164"/>
      <c r="B33" s="169"/>
      <c r="C33" s="168"/>
      <c r="D33" s="168"/>
      <c r="E33" s="170"/>
      <c r="F33" s="170"/>
      <c r="G33" s="170"/>
      <c r="H33" s="170"/>
      <c r="I33" s="170"/>
      <c r="J33" s="170"/>
      <c r="K33" s="163"/>
      <c r="L33" s="163"/>
      <c r="M33" s="170"/>
      <c r="N33" s="170"/>
      <c r="O33" s="170"/>
      <c r="P33" s="415"/>
      <c r="Q33" s="415"/>
      <c r="R33" s="162">
        <f t="shared" si="0"/>
        <v>0</v>
      </c>
      <c r="S33" s="162">
        <f t="shared" si="1"/>
        <v>0</v>
      </c>
      <c r="T33" s="161">
        <f t="shared" si="2"/>
        <v>0</v>
      </c>
      <c r="U33" s="153"/>
      <c r="V33" s="153"/>
      <c r="W33" s="167"/>
      <c r="AL33" s="160"/>
      <c r="AM33" s="160"/>
    </row>
    <row r="34" spans="1:42" s="124" customFormat="1" ht="16" customHeight="1" x14ac:dyDescent="0.3">
      <c r="A34" s="177"/>
      <c r="B34" s="178"/>
      <c r="C34" s="177"/>
      <c r="D34" s="177"/>
      <c r="E34" s="175"/>
      <c r="F34" s="175"/>
      <c r="G34" s="175"/>
      <c r="H34" s="175"/>
      <c r="I34" s="175"/>
      <c r="J34" s="175"/>
      <c r="K34" s="176"/>
      <c r="L34" s="176"/>
      <c r="M34" s="175"/>
      <c r="N34" s="175"/>
      <c r="O34" s="175"/>
      <c r="P34" s="441"/>
      <c r="Q34" s="424"/>
      <c r="R34" s="162">
        <f t="shared" si="0"/>
        <v>0</v>
      </c>
      <c r="S34" s="162">
        <f t="shared" si="1"/>
        <v>0</v>
      </c>
      <c r="T34" s="161">
        <f t="shared" si="2"/>
        <v>0</v>
      </c>
      <c r="U34" s="153"/>
      <c r="V34" s="153"/>
      <c r="W34" s="125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52"/>
      <c r="AN34" s="123"/>
      <c r="AO34" s="123"/>
      <c r="AP34" s="123"/>
    </row>
    <row r="35" spans="1:42" s="124" customFormat="1" ht="16" customHeight="1" x14ac:dyDescent="0.3">
      <c r="A35" s="177"/>
      <c r="B35" s="178"/>
      <c r="C35" s="177"/>
      <c r="D35" s="177"/>
      <c r="E35" s="175"/>
      <c r="F35" s="175"/>
      <c r="G35" s="175"/>
      <c r="H35" s="175"/>
      <c r="I35" s="175"/>
      <c r="J35" s="175"/>
      <c r="K35" s="176"/>
      <c r="L35" s="176"/>
      <c r="M35" s="175"/>
      <c r="N35" s="175"/>
      <c r="O35" s="175"/>
      <c r="P35" s="441"/>
      <c r="Q35" s="424"/>
      <c r="R35" s="162">
        <f t="shared" si="0"/>
        <v>0</v>
      </c>
      <c r="S35" s="162">
        <f t="shared" si="1"/>
        <v>0</v>
      </c>
      <c r="T35" s="161">
        <f t="shared" si="2"/>
        <v>0</v>
      </c>
      <c r="U35" s="153"/>
      <c r="V35" s="153"/>
      <c r="W35" s="125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52"/>
      <c r="AM35" s="152"/>
      <c r="AN35" s="123"/>
      <c r="AO35" s="123"/>
      <c r="AP35" s="123"/>
    </row>
    <row r="36" spans="1:42" s="124" customFormat="1" ht="16" customHeight="1" x14ac:dyDescent="0.25">
      <c r="A36" s="173"/>
      <c r="B36" s="174"/>
      <c r="C36" s="173"/>
      <c r="D36" s="173"/>
      <c r="E36" s="171"/>
      <c r="F36" s="171"/>
      <c r="G36" s="171"/>
      <c r="H36" s="171"/>
      <c r="I36" s="171"/>
      <c r="J36" s="171"/>
      <c r="K36" s="172"/>
      <c r="L36" s="172"/>
      <c r="M36" s="171"/>
      <c r="N36" s="171"/>
      <c r="O36" s="171"/>
      <c r="P36" s="442"/>
      <c r="Q36" s="443"/>
      <c r="R36" s="162">
        <f t="shared" si="0"/>
        <v>0</v>
      </c>
      <c r="S36" s="162">
        <f t="shared" si="1"/>
        <v>0</v>
      </c>
      <c r="T36" s="161">
        <f t="shared" si="2"/>
        <v>0</v>
      </c>
      <c r="U36" s="153"/>
      <c r="V36" s="153"/>
      <c r="W36" s="167"/>
      <c r="AL36" s="160"/>
      <c r="AM36" s="160"/>
    </row>
    <row r="37" spans="1:42" s="124" customFormat="1" ht="16" customHeight="1" x14ac:dyDescent="0.3">
      <c r="A37" s="164"/>
      <c r="B37" s="166"/>
      <c r="C37" s="164"/>
      <c r="D37" s="164"/>
      <c r="E37" s="170"/>
      <c r="F37" s="170"/>
      <c r="G37" s="170"/>
      <c r="H37" s="170"/>
      <c r="I37" s="164"/>
      <c r="J37" s="164"/>
      <c r="K37" s="163"/>
      <c r="L37" s="164"/>
      <c r="M37" s="163"/>
      <c r="N37" s="164"/>
      <c r="O37" s="164"/>
      <c r="P37" s="415"/>
      <c r="Q37" s="430"/>
      <c r="R37" s="162">
        <f t="shared" si="0"/>
        <v>0</v>
      </c>
      <c r="S37" s="162">
        <f t="shared" si="1"/>
        <v>0</v>
      </c>
      <c r="T37" s="161">
        <f t="shared" si="2"/>
        <v>0</v>
      </c>
      <c r="U37" s="153"/>
      <c r="V37" s="153"/>
      <c r="W37" s="125"/>
      <c r="AL37" s="160"/>
      <c r="AM37" s="160"/>
    </row>
    <row r="38" spans="1:42" s="124" customFormat="1" ht="16" customHeight="1" x14ac:dyDescent="0.3">
      <c r="A38" s="164"/>
      <c r="B38" s="169"/>
      <c r="C38" s="168"/>
      <c r="D38" s="168"/>
      <c r="E38" s="170"/>
      <c r="F38" s="170"/>
      <c r="G38" s="170"/>
      <c r="H38" s="170"/>
      <c r="I38" s="165"/>
      <c r="J38" s="165"/>
      <c r="K38" s="163"/>
      <c r="L38" s="165"/>
      <c r="M38" s="163"/>
      <c r="N38" s="165"/>
      <c r="O38" s="165"/>
      <c r="P38" s="415"/>
      <c r="Q38" s="415"/>
      <c r="R38" s="162">
        <f t="shared" si="0"/>
        <v>0</v>
      </c>
      <c r="S38" s="162">
        <f t="shared" si="1"/>
        <v>0</v>
      </c>
      <c r="T38" s="161">
        <f t="shared" si="2"/>
        <v>0</v>
      </c>
      <c r="U38" s="153"/>
      <c r="V38" s="153"/>
      <c r="W38" s="125"/>
      <c r="AL38" s="160"/>
      <c r="AM38" s="160"/>
    </row>
    <row r="39" spans="1:42" s="124" customFormat="1" ht="16" customHeight="1" x14ac:dyDescent="0.3">
      <c r="A39" s="164"/>
      <c r="B39" s="166"/>
      <c r="C39" s="164"/>
      <c r="D39" s="164"/>
      <c r="E39" s="170"/>
      <c r="F39" s="170"/>
      <c r="G39" s="170"/>
      <c r="H39" s="170"/>
      <c r="I39" s="164"/>
      <c r="J39" s="164"/>
      <c r="K39" s="163"/>
      <c r="L39" s="164"/>
      <c r="M39" s="163"/>
      <c r="N39" s="164"/>
      <c r="O39" s="165"/>
      <c r="P39" s="441"/>
      <c r="Q39" s="424"/>
      <c r="R39" s="162">
        <f t="shared" si="0"/>
        <v>0</v>
      </c>
      <c r="S39" s="162">
        <f t="shared" si="1"/>
        <v>0</v>
      </c>
      <c r="T39" s="161">
        <f t="shared" si="2"/>
        <v>0</v>
      </c>
      <c r="U39" s="153"/>
      <c r="V39" s="153"/>
      <c r="W39" s="125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52"/>
      <c r="AM39" s="152"/>
      <c r="AN39" s="123"/>
      <c r="AO39" s="123"/>
      <c r="AP39" s="123"/>
    </row>
    <row r="40" spans="1:42" s="124" customFormat="1" ht="16" customHeight="1" x14ac:dyDescent="0.3">
      <c r="A40" s="164"/>
      <c r="B40" s="166"/>
      <c r="C40" s="164"/>
      <c r="D40" s="164"/>
      <c r="E40" s="170"/>
      <c r="F40" s="170"/>
      <c r="G40" s="170"/>
      <c r="H40" s="170"/>
      <c r="I40" s="164"/>
      <c r="J40" s="164"/>
      <c r="K40" s="163"/>
      <c r="L40" s="164"/>
      <c r="M40" s="163"/>
      <c r="N40" s="164"/>
      <c r="O40" s="164"/>
      <c r="P40" s="441"/>
      <c r="Q40" s="424"/>
      <c r="R40" s="162">
        <f t="shared" si="0"/>
        <v>0</v>
      </c>
      <c r="S40" s="162">
        <f t="shared" si="1"/>
        <v>0</v>
      </c>
      <c r="T40" s="161">
        <f t="shared" si="2"/>
        <v>0</v>
      </c>
      <c r="U40" s="153"/>
      <c r="V40" s="153"/>
      <c r="W40" s="125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52"/>
      <c r="AM40" s="152"/>
      <c r="AN40" s="123"/>
      <c r="AO40" s="123"/>
      <c r="AP40" s="123"/>
    </row>
    <row r="41" spans="1:42" s="124" customFormat="1" ht="16" customHeight="1" x14ac:dyDescent="0.3">
      <c r="A41" s="164"/>
      <c r="B41" s="169"/>
      <c r="C41" s="168"/>
      <c r="D41" s="168"/>
      <c r="E41" s="170"/>
      <c r="F41" s="170"/>
      <c r="G41" s="170"/>
      <c r="H41" s="170"/>
      <c r="I41" s="165"/>
      <c r="J41" s="165"/>
      <c r="K41" s="163"/>
      <c r="L41" s="165"/>
      <c r="M41" s="163"/>
      <c r="N41" s="165"/>
      <c r="O41" s="165"/>
      <c r="P41" s="415"/>
      <c r="Q41" s="415"/>
      <c r="R41" s="162">
        <f t="shared" si="0"/>
        <v>0</v>
      </c>
      <c r="S41" s="162">
        <f t="shared" si="1"/>
        <v>0</v>
      </c>
      <c r="T41" s="161">
        <f t="shared" si="2"/>
        <v>0</v>
      </c>
      <c r="U41" s="153"/>
      <c r="V41" s="153"/>
      <c r="W41" s="125"/>
      <c r="AL41" s="160"/>
      <c r="AM41" s="160"/>
    </row>
    <row r="42" spans="1:42" s="124" customFormat="1" ht="16" customHeight="1" x14ac:dyDescent="0.3">
      <c r="A42" s="164"/>
      <c r="B42" s="169"/>
      <c r="C42" s="168"/>
      <c r="D42" s="168"/>
      <c r="E42" s="165"/>
      <c r="F42" s="165"/>
      <c r="G42" s="165"/>
      <c r="H42" s="165"/>
      <c r="I42" s="165"/>
      <c r="J42" s="165"/>
      <c r="K42" s="163"/>
      <c r="L42" s="165"/>
      <c r="M42" s="165"/>
      <c r="N42" s="163"/>
      <c r="O42" s="165"/>
      <c r="P42" s="415"/>
      <c r="Q42" s="415"/>
      <c r="R42" s="162">
        <f t="shared" si="0"/>
        <v>0</v>
      </c>
      <c r="S42" s="162">
        <f t="shared" si="1"/>
        <v>0</v>
      </c>
      <c r="T42" s="161">
        <f t="shared" si="2"/>
        <v>0</v>
      </c>
      <c r="U42" s="153"/>
      <c r="V42" s="153"/>
      <c r="W42" s="125"/>
      <c r="AL42" s="160"/>
      <c r="AM42" s="160"/>
    </row>
    <row r="43" spans="1:42" s="124" customFormat="1" ht="16" customHeight="1" x14ac:dyDescent="0.3">
      <c r="A43" s="164"/>
      <c r="B43" s="169"/>
      <c r="C43" s="168"/>
      <c r="D43" s="168"/>
      <c r="E43" s="165"/>
      <c r="F43" s="165"/>
      <c r="G43" s="165"/>
      <c r="H43" s="165"/>
      <c r="I43" s="165"/>
      <c r="J43" s="165"/>
      <c r="K43" s="163"/>
      <c r="L43" s="165"/>
      <c r="M43" s="165"/>
      <c r="N43" s="163"/>
      <c r="O43" s="165"/>
      <c r="P43" s="415"/>
      <c r="Q43" s="415"/>
      <c r="R43" s="162">
        <f t="shared" si="0"/>
        <v>0</v>
      </c>
      <c r="S43" s="162">
        <f t="shared" si="1"/>
        <v>0</v>
      </c>
      <c r="T43" s="161">
        <f t="shared" si="2"/>
        <v>0</v>
      </c>
      <c r="U43" s="153"/>
      <c r="V43" s="153"/>
      <c r="W43" s="125"/>
      <c r="AL43" s="160"/>
      <c r="AM43" s="160"/>
    </row>
    <row r="44" spans="1:42" s="124" customFormat="1" ht="16" customHeight="1" x14ac:dyDescent="0.3">
      <c r="A44" s="164"/>
      <c r="B44" s="169"/>
      <c r="C44" s="168"/>
      <c r="D44" s="168"/>
      <c r="E44" s="165"/>
      <c r="F44" s="165"/>
      <c r="G44" s="165"/>
      <c r="H44" s="165"/>
      <c r="I44" s="165"/>
      <c r="J44" s="165"/>
      <c r="K44" s="163"/>
      <c r="L44" s="165"/>
      <c r="M44" s="165"/>
      <c r="N44" s="163"/>
      <c r="O44" s="165"/>
      <c r="P44" s="415"/>
      <c r="Q44" s="415"/>
      <c r="R44" s="162">
        <f t="shared" si="0"/>
        <v>0</v>
      </c>
      <c r="S44" s="162">
        <f t="shared" si="1"/>
        <v>0</v>
      </c>
      <c r="T44" s="161">
        <f t="shared" si="2"/>
        <v>0</v>
      </c>
      <c r="U44" s="153"/>
      <c r="V44" s="153"/>
      <c r="W44" s="167"/>
      <c r="AL44" s="160"/>
      <c r="AM44" s="160"/>
    </row>
    <row r="45" spans="1:42" s="124" customFormat="1" ht="16" customHeight="1" x14ac:dyDescent="0.3">
      <c r="A45" s="164"/>
      <c r="B45" s="169"/>
      <c r="C45" s="168"/>
      <c r="D45" s="168"/>
      <c r="E45" s="165"/>
      <c r="F45" s="165"/>
      <c r="G45" s="165"/>
      <c r="H45" s="165"/>
      <c r="I45" s="165"/>
      <c r="J45" s="165"/>
      <c r="K45" s="163"/>
      <c r="L45" s="165"/>
      <c r="M45" s="165"/>
      <c r="N45" s="163"/>
      <c r="O45" s="165"/>
      <c r="P45" s="415"/>
      <c r="Q45" s="415"/>
      <c r="R45" s="162">
        <f t="shared" si="0"/>
        <v>0</v>
      </c>
      <c r="S45" s="162">
        <f t="shared" si="1"/>
        <v>0</v>
      </c>
      <c r="T45" s="161">
        <f t="shared" si="2"/>
        <v>0</v>
      </c>
      <c r="U45" s="153"/>
      <c r="V45" s="153"/>
      <c r="W45" s="125"/>
      <c r="AL45" s="160"/>
      <c r="AM45" s="160"/>
    </row>
    <row r="46" spans="1:42" s="124" customFormat="1" ht="16" customHeight="1" x14ac:dyDescent="0.3">
      <c r="A46" s="164"/>
      <c r="B46" s="169"/>
      <c r="C46" s="168"/>
      <c r="D46" s="168"/>
      <c r="E46" s="165"/>
      <c r="F46" s="165"/>
      <c r="G46" s="165"/>
      <c r="H46" s="165"/>
      <c r="I46" s="165"/>
      <c r="J46" s="165"/>
      <c r="K46" s="163"/>
      <c r="L46" s="165"/>
      <c r="M46" s="165"/>
      <c r="N46" s="165"/>
      <c r="O46" s="163"/>
      <c r="P46" s="415"/>
      <c r="Q46" s="415"/>
      <c r="R46" s="162">
        <f t="shared" si="0"/>
        <v>0</v>
      </c>
      <c r="S46" s="162">
        <f t="shared" si="1"/>
        <v>0</v>
      </c>
      <c r="T46" s="161">
        <f t="shared" si="2"/>
        <v>0</v>
      </c>
      <c r="U46" s="153"/>
      <c r="V46" s="153"/>
      <c r="W46" s="125"/>
      <c r="AL46" s="160"/>
      <c r="AM46" s="160"/>
    </row>
    <row r="47" spans="1:42" s="124" customFormat="1" ht="16" customHeight="1" x14ac:dyDescent="0.3">
      <c r="A47" s="164"/>
      <c r="B47" s="169"/>
      <c r="C47" s="168"/>
      <c r="D47" s="168"/>
      <c r="E47" s="165"/>
      <c r="F47" s="165"/>
      <c r="G47" s="165"/>
      <c r="H47" s="165"/>
      <c r="I47" s="165"/>
      <c r="J47" s="165"/>
      <c r="K47" s="163"/>
      <c r="L47" s="165"/>
      <c r="M47" s="165"/>
      <c r="N47" s="165"/>
      <c r="O47" s="163"/>
      <c r="P47" s="415"/>
      <c r="Q47" s="415"/>
      <c r="R47" s="162">
        <f t="shared" si="0"/>
        <v>0</v>
      </c>
      <c r="S47" s="162">
        <f t="shared" si="1"/>
        <v>0</v>
      </c>
      <c r="T47" s="161">
        <f t="shared" si="2"/>
        <v>0</v>
      </c>
      <c r="U47" s="153"/>
      <c r="V47" s="153"/>
      <c r="W47" s="167"/>
      <c r="AL47" s="160"/>
      <c r="AM47" s="160"/>
    </row>
    <row r="48" spans="1:42" s="124" customFormat="1" ht="16" customHeight="1" x14ac:dyDescent="0.3">
      <c r="A48" s="164"/>
      <c r="B48" s="166"/>
      <c r="C48" s="164"/>
      <c r="D48" s="164"/>
      <c r="E48" s="164"/>
      <c r="F48" s="164"/>
      <c r="G48" s="164"/>
      <c r="H48" s="165"/>
      <c r="I48" s="164"/>
      <c r="J48" s="164"/>
      <c r="K48" s="163"/>
      <c r="L48" s="164"/>
      <c r="M48" s="164"/>
      <c r="N48" s="164"/>
      <c r="O48" s="163"/>
      <c r="P48" s="444"/>
      <c r="Q48" s="445"/>
      <c r="R48" s="162">
        <f t="shared" si="0"/>
        <v>0</v>
      </c>
      <c r="S48" s="162">
        <f t="shared" si="1"/>
        <v>0</v>
      </c>
      <c r="T48" s="161">
        <f t="shared" si="2"/>
        <v>0</v>
      </c>
      <c r="U48" s="153"/>
      <c r="V48" s="153"/>
      <c r="W48" s="125"/>
      <c r="AL48" s="160"/>
      <c r="AM48" s="160"/>
    </row>
    <row r="49" spans="1:42" s="124" customFormat="1" ht="16" customHeight="1" x14ac:dyDescent="0.3">
      <c r="A49" s="164"/>
      <c r="B49" s="166"/>
      <c r="C49" s="164"/>
      <c r="D49" s="164"/>
      <c r="E49" s="164"/>
      <c r="F49" s="164"/>
      <c r="G49" s="164"/>
      <c r="H49" s="165"/>
      <c r="I49" s="164"/>
      <c r="J49" s="164"/>
      <c r="K49" s="163"/>
      <c r="L49" s="164"/>
      <c r="M49" s="164"/>
      <c r="N49" s="164"/>
      <c r="O49" s="163"/>
      <c r="P49" s="441"/>
      <c r="Q49" s="424"/>
      <c r="R49" s="162">
        <f t="shared" si="0"/>
        <v>0</v>
      </c>
      <c r="S49" s="162">
        <f t="shared" si="1"/>
        <v>0</v>
      </c>
      <c r="T49" s="161">
        <f t="shared" si="2"/>
        <v>0</v>
      </c>
      <c r="U49" s="153"/>
      <c r="V49" s="153"/>
      <c r="W49" s="125"/>
      <c r="AL49" s="160"/>
      <c r="AM49" s="160"/>
    </row>
    <row r="50" spans="1:42" s="124" customFormat="1" ht="16" customHeight="1" thickBot="1" x14ac:dyDescent="0.35">
      <c r="A50" s="157"/>
      <c r="B50" s="159"/>
      <c r="C50" s="157"/>
      <c r="D50" s="157"/>
      <c r="E50" s="157"/>
      <c r="F50" s="157"/>
      <c r="G50" s="157"/>
      <c r="H50" s="158"/>
      <c r="I50" s="157"/>
      <c r="J50" s="157"/>
      <c r="K50" s="156"/>
      <c r="L50" s="157"/>
      <c r="M50" s="157"/>
      <c r="N50" s="157"/>
      <c r="O50" s="156"/>
      <c r="P50" s="446"/>
      <c r="Q50" s="447"/>
      <c r="R50" s="155">
        <f t="shared" si="0"/>
        <v>0</v>
      </c>
      <c r="S50" s="154">
        <f t="shared" si="1"/>
        <v>0</v>
      </c>
      <c r="T50" s="154">
        <f t="shared" si="2"/>
        <v>0</v>
      </c>
      <c r="U50" s="153"/>
      <c r="V50" s="153"/>
      <c r="W50" s="125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52"/>
      <c r="AM50" s="152"/>
      <c r="AN50" s="123"/>
      <c r="AO50" s="123"/>
      <c r="AP50" s="123"/>
    </row>
    <row r="51" spans="1:42" ht="16" customHeight="1" thickTop="1" x14ac:dyDescent="0.3">
      <c r="C51" s="125" t="s">
        <v>100</v>
      </c>
      <c r="R51" s="150">
        <f>SUM(R4:R50)</f>
        <v>39</v>
      </c>
      <c r="S51" s="151">
        <f>SUM(S4:S50)</f>
        <v>22.682692307692307</v>
      </c>
      <c r="T51" s="150">
        <f>SUM(T4:T50)</f>
        <v>210.03846153846152</v>
      </c>
    </row>
    <row r="53" spans="1:42" x14ac:dyDescent="0.3">
      <c r="A53" s="606" t="s">
        <v>99</v>
      </c>
      <c r="B53" s="607"/>
      <c r="D53" s="149" t="s">
        <v>98</v>
      </c>
      <c r="E53" s="614" t="s">
        <v>97</v>
      </c>
      <c r="F53" s="615"/>
      <c r="G53" s="615"/>
      <c r="H53" s="615"/>
      <c r="I53" s="615"/>
      <c r="J53" s="615"/>
      <c r="K53" s="609"/>
      <c r="L53" s="616" t="s">
        <v>96</v>
      </c>
      <c r="M53" s="615"/>
      <c r="N53" s="609"/>
      <c r="S53" s="148"/>
    </row>
    <row r="54" spans="1:42" x14ac:dyDescent="0.3">
      <c r="A54" s="133" t="s">
        <v>95</v>
      </c>
      <c r="C54" s="147"/>
      <c r="D54" s="146">
        <v>2</v>
      </c>
      <c r="E54" s="144">
        <v>7</v>
      </c>
      <c r="F54" s="138"/>
      <c r="G54" s="138"/>
      <c r="H54" s="138"/>
      <c r="I54" s="138"/>
      <c r="J54" s="138"/>
      <c r="K54" s="145"/>
      <c r="L54" s="144">
        <v>7</v>
      </c>
      <c r="M54" s="138"/>
      <c r="N54" s="137"/>
      <c r="P54" s="143"/>
      <c r="S54" s="142">
        <f>D54*E54*L54</f>
        <v>98</v>
      </c>
    </row>
    <row r="55" spans="1:42" x14ac:dyDescent="0.3">
      <c r="A55" s="608" t="s">
        <v>94</v>
      </c>
      <c r="B55" s="609"/>
      <c r="D55" s="141" t="s">
        <v>93</v>
      </c>
      <c r="E55" s="140" t="s">
        <v>92</v>
      </c>
      <c r="F55" s="138"/>
      <c r="G55" s="138"/>
      <c r="H55" s="138"/>
      <c r="I55" s="138"/>
      <c r="J55" s="138"/>
      <c r="K55" s="139"/>
      <c r="L55" s="138"/>
      <c r="M55" s="138"/>
      <c r="N55" s="137"/>
      <c r="P55" s="136"/>
      <c r="S55" s="135">
        <f>S51</f>
        <v>22.682692307692307</v>
      </c>
    </row>
    <row r="59" spans="1:42" x14ac:dyDescent="0.3">
      <c r="C59" s="134"/>
    </row>
    <row r="60" spans="1:42" x14ac:dyDescent="0.3">
      <c r="C60" s="133" t="s">
        <v>91</v>
      </c>
    </row>
    <row r="61" spans="1:42" x14ac:dyDescent="0.3">
      <c r="C61" s="133" t="s">
        <v>90</v>
      </c>
    </row>
    <row r="67" spans="1:3" x14ac:dyDescent="0.3">
      <c r="C67" s="132" t="s">
        <v>89</v>
      </c>
    </row>
    <row r="68" spans="1:3" x14ac:dyDescent="0.3">
      <c r="A68" s="130" t="s">
        <v>88</v>
      </c>
      <c r="C68" s="131"/>
    </row>
    <row r="69" spans="1:3" x14ac:dyDescent="0.3">
      <c r="A69" s="130" t="s">
        <v>87</v>
      </c>
      <c r="C69" s="129"/>
    </row>
  </sheetData>
  <mergeCells count="7">
    <mergeCell ref="N1:T1"/>
    <mergeCell ref="A53:B53"/>
    <mergeCell ref="A55:B55"/>
    <mergeCell ref="N2:O2"/>
    <mergeCell ref="P3:Q3"/>
    <mergeCell ref="E53:K53"/>
    <mergeCell ref="L53:N53"/>
  </mergeCells>
  <conditionalFormatting sqref="C4">
    <cfRule type="colorScale" priority="1">
      <colorScale>
        <cfvo type="min"/>
        <cfvo type="max"/>
        <color rgb="FFFF7128"/>
        <color rgb="FFFFEF9C"/>
      </colorScale>
    </cfRule>
  </conditionalFormatting>
  <dataValidations count="7">
    <dataValidation type="list" allowBlank="1" showInputMessage="1" showErrorMessage="1" sqref="AA3 E1:E50 E77:E65536" xr:uid="{00000000-0002-0000-0200-000000000000}">
      <formula1>"-,1,2,3,4,5,6"</formula1>
    </dataValidation>
    <dataValidation type="time" allowBlank="1" showInputMessage="1" showErrorMessage="1" sqref="P4:Q36 P38:Q38 P40:Q49" xr:uid="{00000000-0002-0000-0200-000001000000}">
      <formula1>0</formula1>
      <formula2>0.999305555555556</formula2>
    </dataValidation>
    <dataValidation type="list" allowBlank="1" showInputMessage="1" showErrorMessage="1" sqref="H4:H36 H38 H40:H49" xr:uid="{00000000-0002-0000-0200-000002000000}">
      <formula1>"0,1,2,3,4,5,6,7,8,9,10,11,12,13,14,15,16,17,18,19,20,21,22,23,24,25,26,27,28,29,30,31,32,33,34,35,36,37,38,39,40,41,42,43,44,45,46,47,48,49,50"</formula1>
    </dataValidation>
    <dataValidation type="whole" allowBlank="1" showInputMessage="1" showErrorMessage="1" sqref="B4:B36 B38 B40:B49" xr:uid="{00000000-0002-0000-0200-000003000000}">
      <formula1>1</formula1>
      <formula2>2000</formula2>
    </dataValidation>
    <dataValidation type="list" allowBlank="1" showInputMessage="1" showErrorMessage="1" sqref="F4:F36 F38 F40:F49" xr:uid="{00000000-0002-0000-0200-000004000000}">
      <formula1>"0,2,3,4,5,6,7,8,9,10"</formula1>
    </dataValidation>
    <dataValidation type="list" allowBlank="1" showInputMessage="1" showErrorMessage="1" sqref="I4:O36 G4:G36 G38 I38:O38 G40:G49 I40:O49" xr:uid="{00000000-0002-0000-0200-000005000000}">
      <formula1>"-,X"</formula1>
    </dataValidation>
    <dataValidation type="list" allowBlank="1" showInputMessage="1" showErrorMessage="1" sqref="D51 D66:D65536" xr:uid="{00000000-0002-0000-0200-000006000000}">
      <formula1>#REF!</formula1>
    </dataValidation>
  </dataValidations>
  <printOptions verticalCentered="1"/>
  <pageMargins left="0.23622047244094491" right="0.23622047244094491" top="0.35433070866141736" bottom="0.35433070866141736" header="0.31496062992125984" footer="0.31496062992125984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6"/>
  <sheetViews>
    <sheetView topLeftCell="A19" zoomScaleNormal="100" zoomScalePageLayoutView="110" workbookViewId="0">
      <selection activeCell="E34" sqref="E34"/>
    </sheetView>
  </sheetViews>
  <sheetFormatPr baseColWidth="10" defaultColWidth="10.90625" defaultRowHeight="14.5" x14ac:dyDescent="0.35"/>
  <cols>
    <col min="1" max="1" width="4.1796875" style="109" customWidth="1"/>
    <col min="2" max="2" width="66.1796875" style="109" customWidth="1"/>
    <col min="3" max="3" width="29.1796875" style="109" customWidth="1"/>
    <col min="4" max="16384" width="10.90625" style="109"/>
  </cols>
  <sheetData>
    <row r="1" spans="1:6" ht="15" thickBot="1" x14ac:dyDescent="0.4"/>
    <row r="2" spans="1:6" x14ac:dyDescent="0.35">
      <c r="A2" s="387"/>
      <c r="B2" s="386" t="s">
        <v>241</v>
      </c>
      <c r="C2" s="385" t="s">
        <v>240</v>
      </c>
      <c r="D2" s="621" t="s">
        <v>239</v>
      </c>
      <c r="E2" s="621"/>
      <c r="F2" s="622"/>
    </row>
    <row r="3" spans="1:6" ht="42" x14ac:dyDescent="0.35">
      <c r="A3" s="384"/>
      <c r="B3" s="383"/>
      <c r="C3" s="382"/>
      <c r="D3" s="381" t="s">
        <v>238</v>
      </c>
      <c r="E3" s="381" t="s">
        <v>237</v>
      </c>
      <c r="F3" s="380" t="s">
        <v>172</v>
      </c>
    </row>
    <row r="4" spans="1:6" x14ac:dyDescent="0.35">
      <c r="A4" s="379"/>
      <c r="B4" s="378" t="s">
        <v>236</v>
      </c>
      <c r="C4" s="377"/>
      <c r="D4" s="376"/>
      <c r="E4" s="376"/>
      <c r="F4" s="375"/>
    </row>
    <row r="5" spans="1:6" x14ac:dyDescent="0.35">
      <c r="A5" s="372" t="s">
        <v>235</v>
      </c>
      <c r="B5" s="371" t="s">
        <v>234</v>
      </c>
      <c r="C5" s="374"/>
      <c r="D5" s="359"/>
      <c r="E5" s="359"/>
      <c r="F5" s="358"/>
    </row>
    <row r="6" spans="1:6" x14ac:dyDescent="0.35">
      <c r="A6" s="619"/>
      <c r="B6" s="356" t="s">
        <v>233</v>
      </c>
      <c r="C6" s="617" t="s">
        <v>219</v>
      </c>
      <c r="D6" s="448">
        <v>3</v>
      </c>
      <c r="E6" s="449">
        <v>2</v>
      </c>
      <c r="F6" s="358">
        <f>D6*E6</f>
        <v>6</v>
      </c>
    </row>
    <row r="7" spans="1:6" x14ac:dyDescent="0.35">
      <c r="A7" s="620"/>
      <c r="B7" s="371" t="s">
        <v>232</v>
      </c>
      <c r="C7" s="618"/>
      <c r="D7" s="448">
        <v>5</v>
      </c>
      <c r="E7" s="449">
        <v>3</v>
      </c>
      <c r="F7" s="358">
        <f>D7*E7</f>
        <v>15</v>
      </c>
    </row>
    <row r="8" spans="1:6" x14ac:dyDescent="0.35">
      <c r="A8" s="361" t="s">
        <v>231</v>
      </c>
      <c r="B8" s="360" t="s">
        <v>230</v>
      </c>
      <c r="C8" s="373"/>
      <c r="D8" s="448"/>
      <c r="E8" s="449"/>
      <c r="F8" s="358"/>
    </row>
    <row r="9" spans="1:6" x14ac:dyDescent="0.35">
      <c r="A9" s="357"/>
      <c r="B9" s="356" t="s">
        <v>229</v>
      </c>
      <c r="C9" s="617" t="s">
        <v>219</v>
      </c>
      <c r="D9" s="448">
        <v>3</v>
      </c>
      <c r="E9" s="449">
        <v>2</v>
      </c>
      <c r="F9" s="358">
        <f>D9*E9</f>
        <v>6</v>
      </c>
    </row>
    <row r="10" spans="1:6" x14ac:dyDescent="0.35">
      <c r="A10" s="372"/>
      <c r="B10" s="371" t="s">
        <v>228</v>
      </c>
      <c r="C10" s="618"/>
      <c r="D10" s="448">
        <v>5</v>
      </c>
      <c r="E10" s="449">
        <v>3</v>
      </c>
      <c r="F10" s="358">
        <f>D10*E10</f>
        <v>15</v>
      </c>
    </row>
    <row r="11" spans="1:6" x14ac:dyDescent="0.35">
      <c r="A11" s="361" t="s">
        <v>227</v>
      </c>
      <c r="B11" s="360" t="s">
        <v>226</v>
      </c>
      <c r="C11" s="373"/>
      <c r="D11" s="448"/>
      <c r="E11" s="449"/>
      <c r="F11" s="358"/>
    </row>
    <row r="12" spans="1:6" x14ac:dyDescent="0.35">
      <c r="A12" s="357"/>
      <c r="B12" s="356" t="s">
        <v>225</v>
      </c>
      <c r="C12" s="617" t="s">
        <v>224</v>
      </c>
      <c r="D12" s="448">
        <v>6</v>
      </c>
      <c r="E12" s="449">
        <v>3</v>
      </c>
      <c r="F12" s="358">
        <f>D12*E12</f>
        <v>18</v>
      </c>
    </row>
    <row r="13" spans="1:6" x14ac:dyDescent="0.35">
      <c r="A13" s="372"/>
      <c r="B13" s="371" t="s">
        <v>223</v>
      </c>
      <c r="C13" s="618"/>
      <c r="D13" s="448">
        <v>6</v>
      </c>
      <c r="E13" s="449">
        <v>3</v>
      </c>
      <c r="F13" s="358">
        <f>D13*E13</f>
        <v>18</v>
      </c>
    </row>
    <row r="14" spans="1:6" x14ac:dyDescent="0.35">
      <c r="A14" s="361" t="s">
        <v>222</v>
      </c>
      <c r="B14" s="360" t="s">
        <v>221</v>
      </c>
      <c r="C14" s="373"/>
      <c r="D14" s="448"/>
      <c r="E14" s="449"/>
      <c r="F14" s="358"/>
    </row>
    <row r="15" spans="1:6" ht="29" x14ac:dyDescent="0.35">
      <c r="A15" s="357"/>
      <c r="B15" s="356" t="s">
        <v>220</v>
      </c>
      <c r="C15" s="617" t="s">
        <v>219</v>
      </c>
      <c r="D15" s="448">
        <v>4</v>
      </c>
      <c r="E15" s="449">
        <v>1</v>
      </c>
      <c r="F15" s="358">
        <f t="shared" ref="F15:F25" si="0">D15*E15</f>
        <v>4</v>
      </c>
    </row>
    <row r="16" spans="1:6" x14ac:dyDescent="0.35">
      <c r="A16" s="372"/>
      <c r="B16" s="371" t="s">
        <v>218</v>
      </c>
      <c r="C16" s="618"/>
      <c r="D16" s="448">
        <v>3</v>
      </c>
      <c r="E16" s="449">
        <v>1</v>
      </c>
      <c r="F16" s="358">
        <f t="shared" si="0"/>
        <v>3</v>
      </c>
    </row>
    <row r="17" spans="1:6" ht="29" x14ac:dyDescent="0.35">
      <c r="A17" s="361" t="s">
        <v>217</v>
      </c>
      <c r="B17" s="360" t="s">
        <v>216</v>
      </c>
      <c r="C17" s="359"/>
      <c r="D17" s="448">
        <v>5</v>
      </c>
      <c r="E17" s="449">
        <v>0</v>
      </c>
      <c r="F17" s="358">
        <f t="shared" si="0"/>
        <v>0</v>
      </c>
    </row>
    <row r="18" spans="1:6" x14ac:dyDescent="0.35">
      <c r="A18" s="361" t="s">
        <v>215</v>
      </c>
      <c r="B18" s="360" t="s">
        <v>214</v>
      </c>
      <c r="C18" s="359"/>
      <c r="D18" s="448">
        <v>4</v>
      </c>
      <c r="E18" s="449">
        <v>1</v>
      </c>
      <c r="F18" s="358">
        <f t="shared" si="0"/>
        <v>4</v>
      </c>
    </row>
    <row r="19" spans="1:6" x14ac:dyDescent="0.35">
      <c r="A19" s="361" t="s">
        <v>213</v>
      </c>
      <c r="B19" s="360" t="s">
        <v>212</v>
      </c>
      <c r="C19" s="359"/>
      <c r="D19" s="448">
        <v>5</v>
      </c>
      <c r="E19" s="449">
        <v>2</v>
      </c>
      <c r="F19" s="358">
        <f t="shared" si="0"/>
        <v>10</v>
      </c>
    </row>
    <row r="20" spans="1:6" x14ac:dyDescent="0.35">
      <c r="A20" s="361" t="s">
        <v>211</v>
      </c>
      <c r="B20" s="360" t="s">
        <v>210</v>
      </c>
      <c r="C20" s="359"/>
      <c r="D20" s="448">
        <v>4</v>
      </c>
      <c r="E20" s="449">
        <v>1</v>
      </c>
      <c r="F20" s="358">
        <f t="shared" si="0"/>
        <v>4</v>
      </c>
    </row>
    <row r="21" spans="1:6" x14ac:dyDescent="0.35">
      <c r="A21" s="361" t="s">
        <v>209</v>
      </c>
      <c r="B21" s="360" t="s">
        <v>208</v>
      </c>
      <c r="C21" s="359"/>
      <c r="D21" s="448">
        <v>3</v>
      </c>
      <c r="E21" s="449">
        <v>2</v>
      </c>
      <c r="F21" s="358">
        <f t="shared" si="0"/>
        <v>6</v>
      </c>
    </row>
    <row r="22" spans="1:6" x14ac:dyDescent="0.35">
      <c r="A22" s="361" t="s">
        <v>207</v>
      </c>
      <c r="B22" s="360" t="s">
        <v>206</v>
      </c>
      <c r="C22" s="359"/>
      <c r="D22" s="448">
        <v>5</v>
      </c>
      <c r="E22" s="449">
        <v>2</v>
      </c>
      <c r="F22" s="358">
        <f t="shared" si="0"/>
        <v>10</v>
      </c>
    </row>
    <row r="23" spans="1:6" x14ac:dyDescent="0.35">
      <c r="A23" s="361" t="s">
        <v>205</v>
      </c>
      <c r="B23" s="360" t="s">
        <v>204</v>
      </c>
      <c r="C23" s="359"/>
      <c r="D23" s="448">
        <v>6</v>
      </c>
      <c r="E23" s="449">
        <v>1</v>
      </c>
      <c r="F23" s="358">
        <f t="shared" si="0"/>
        <v>6</v>
      </c>
    </row>
    <row r="24" spans="1:6" x14ac:dyDescent="0.35">
      <c r="A24" s="361" t="s">
        <v>203</v>
      </c>
      <c r="B24" s="360" t="s">
        <v>202</v>
      </c>
      <c r="C24" s="359"/>
      <c r="D24" s="448">
        <v>5</v>
      </c>
      <c r="E24" s="449">
        <v>3</v>
      </c>
      <c r="F24" s="358">
        <f t="shared" si="0"/>
        <v>15</v>
      </c>
    </row>
    <row r="25" spans="1:6" x14ac:dyDescent="0.35">
      <c r="A25" s="361" t="s">
        <v>201</v>
      </c>
      <c r="B25" s="360" t="s">
        <v>200</v>
      </c>
      <c r="C25" s="359"/>
      <c r="D25" s="359"/>
      <c r="E25" s="359"/>
      <c r="F25" s="358">
        <f t="shared" si="0"/>
        <v>0</v>
      </c>
    </row>
    <row r="26" spans="1:6" x14ac:dyDescent="0.35">
      <c r="A26" s="370"/>
      <c r="B26" s="369" t="s">
        <v>199</v>
      </c>
      <c r="C26" s="368"/>
      <c r="D26" s="368"/>
      <c r="E26" s="368"/>
      <c r="F26" s="368"/>
    </row>
    <row r="27" spans="1:6" ht="29" x14ac:dyDescent="0.35">
      <c r="A27" s="361" t="s">
        <v>198</v>
      </c>
      <c r="B27" s="360" t="s">
        <v>197</v>
      </c>
      <c r="C27" s="359" t="s">
        <v>196</v>
      </c>
      <c r="D27" s="359">
        <v>3</v>
      </c>
      <c r="E27" s="359">
        <v>1</v>
      </c>
      <c r="F27" s="358">
        <f>D27*E27</f>
        <v>3</v>
      </c>
    </row>
    <row r="28" spans="1:6" x14ac:dyDescent="0.35">
      <c r="A28" s="367"/>
      <c r="B28" s="366" t="s">
        <v>195</v>
      </c>
      <c r="C28" s="365"/>
      <c r="D28" s="365"/>
      <c r="E28" s="365"/>
      <c r="F28" s="365"/>
    </row>
    <row r="29" spans="1:6" x14ac:dyDescent="0.35">
      <c r="A29" s="361" t="s">
        <v>194</v>
      </c>
      <c r="B29" s="360" t="s">
        <v>193</v>
      </c>
      <c r="C29" s="359" t="s">
        <v>192</v>
      </c>
      <c r="D29" s="359">
        <v>4</v>
      </c>
      <c r="E29" s="359">
        <v>2</v>
      </c>
      <c r="F29" s="358">
        <f>D29*E29</f>
        <v>8</v>
      </c>
    </row>
    <row r="30" spans="1:6" ht="29" x14ac:dyDescent="0.35">
      <c r="A30" s="361" t="s">
        <v>191</v>
      </c>
      <c r="B30" s="360" t="s">
        <v>190</v>
      </c>
      <c r="C30" s="359"/>
      <c r="D30" s="359">
        <v>5</v>
      </c>
      <c r="E30" s="359">
        <v>1</v>
      </c>
      <c r="F30" s="358">
        <f>D30*E30</f>
        <v>5</v>
      </c>
    </row>
    <row r="31" spans="1:6" x14ac:dyDescent="0.35">
      <c r="A31" s="364"/>
      <c r="B31" s="363" t="s">
        <v>189</v>
      </c>
      <c r="C31" s="362"/>
      <c r="D31" s="362"/>
      <c r="E31" s="362"/>
      <c r="F31" s="362"/>
    </row>
    <row r="32" spans="1:6" x14ac:dyDescent="0.35">
      <c r="A32" s="361" t="s">
        <v>188</v>
      </c>
      <c r="B32" s="360" t="s">
        <v>187</v>
      </c>
      <c r="C32" s="359" t="s">
        <v>186</v>
      </c>
      <c r="D32" s="359">
        <v>0</v>
      </c>
      <c r="E32" s="359">
        <v>0</v>
      </c>
      <c r="F32" s="358">
        <f>D32*E32</f>
        <v>0</v>
      </c>
    </row>
    <row r="33" spans="1:6" x14ac:dyDescent="0.35">
      <c r="A33" s="361" t="s">
        <v>185</v>
      </c>
      <c r="B33" s="360" t="s">
        <v>184</v>
      </c>
      <c r="C33" s="359"/>
      <c r="D33" s="359">
        <v>4</v>
      </c>
      <c r="E33" s="359">
        <v>2</v>
      </c>
      <c r="F33" s="358">
        <f>D33*E33</f>
        <v>8</v>
      </c>
    </row>
    <row r="34" spans="1:6" x14ac:dyDescent="0.35">
      <c r="A34" s="361" t="s">
        <v>183</v>
      </c>
      <c r="B34" s="360" t="s">
        <v>182</v>
      </c>
      <c r="C34" s="359"/>
      <c r="D34" s="359"/>
      <c r="E34" s="359"/>
      <c r="F34" s="358">
        <f>D34*E34</f>
        <v>0</v>
      </c>
    </row>
    <row r="35" spans="1:6" ht="15" thickBot="1" x14ac:dyDescent="0.4">
      <c r="A35" s="357" t="s">
        <v>181</v>
      </c>
      <c r="B35" s="356" t="s">
        <v>180</v>
      </c>
      <c r="C35" s="355"/>
      <c r="D35" s="355"/>
      <c r="E35" s="355"/>
      <c r="F35" s="354">
        <f>D35*E35</f>
        <v>0</v>
      </c>
    </row>
    <row r="36" spans="1:6" ht="15" thickBot="1" x14ac:dyDescent="0.4">
      <c r="A36" s="353"/>
      <c r="B36" s="352" t="s">
        <v>179</v>
      </c>
      <c r="C36" s="351"/>
      <c r="D36" s="351"/>
      <c r="E36" s="351"/>
      <c r="F36" s="350">
        <f>IF(SUM(D5:D35)=0,0,ROUND(SUM(F5:F35)/SUM(D5:D35),2))</f>
        <v>1.86</v>
      </c>
    </row>
  </sheetData>
  <mergeCells count="6">
    <mergeCell ref="C15:C16"/>
    <mergeCell ref="A6:A7"/>
    <mergeCell ref="D2:F2"/>
    <mergeCell ref="C6:C7"/>
    <mergeCell ref="C9:C10"/>
    <mergeCell ref="C12:C13"/>
  </mergeCells>
  <pageMargins left="0.70866141732283472" right="0.70866141732283472" top="0.78740157480314965" bottom="0.78740157480314965" header="0.31496062992125984" footer="0.31496062992125984"/>
  <pageSetup paperSize="9" scale="65" orientation="portrait" horizontalDpi="204" verticalDpi="196" r:id="rId1"/>
  <headerFooter>
    <oddHeader>&amp;REv.-Luth. Kirche in Oldenburg, Stand 19.08.2025</oddHeader>
    <oddFooter>&amp;LStand: August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Bestand 2018_2025</vt:lpstr>
      <vt:lpstr>Planung 2030_2035</vt:lpstr>
      <vt:lpstr>Belegungsplan</vt:lpstr>
      <vt:lpstr>Sakralgebäude</vt:lpstr>
      <vt:lpstr>Belegungsplan!Druckbereich</vt:lpstr>
      <vt:lpstr>Sakralgebäude!Druckbereich</vt:lpstr>
    </vt:vector>
  </TitlesOfParts>
  <Company>Ev.-luth. Kirche in Oldenburg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Pietsch, Brigitta</dc:creator>
  <cp:lastModifiedBy>Söker, Lucas</cp:lastModifiedBy>
  <dcterms:created xsi:type="dcterms:W3CDTF">2025-01-21T07:53:06Z</dcterms:created>
  <dcterms:modified xsi:type="dcterms:W3CDTF">2025-10-28T15:34:56Z</dcterms:modified>
</cp:coreProperties>
</file>